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3\Pregões\4.2023\EDITAL - EVENTO 1\"/>
    </mc:Choice>
  </mc:AlternateContent>
  <xr:revisionPtr revIDLastSave="0" documentId="8_{C90B1118-DA07-4590-894A-E45CF970980D}" xr6:coauthVersionLast="47" xr6:coauthVersionMax="47" xr10:uidLastSave="{00000000-0000-0000-0000-000000000000}"/>
  <bookViews>
    <workbookView xWindow="28680" yWindow="-120" windowWidth="21840" windowHeight="13140" tabRatio="790" xr2:uid="{00000000-000D-0000-FFFF-FFFF00000000}"/>
  </bookViews>
  <sheets>
    <sheet name="RESUMO" sheetId="31" r:id="rId1"/>
    <sheet name="FORM. DE PREÇOS APOIO ADM " sheetId="21" r:id="rId2"/>
    <sheet name="FORM. DE PREÇOS ENCARREGADO" sheetId="35" r:id="rId3"/>
    <sheet name="Memória de Cálculo e Fundamento" sheetId="33" r:id="rId4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4" i="21" l="1"/>
  <c r="D95" i="21"/>
  <c r="D84" i="21"/>
  <c r="D75" i="21"/>
  <c r="D53" i="21"/>
  <c r="D39" i="21"/>
  <c r="D60" i="21"/>
  <c r="D67" i="21" s="1"/>
  <c r="D60" i="35"/>
  <c r="C120" i="35"/>
  <c r="C124" i="35" s="1"/>
  <c r="D114" i="35"/>
  <c r="D135" i="35" s="1"/>
  <c r="D100" i="35"/>
  <c r="D105" i="35" s="1"/>
  <c r="C79" i="35"/>
  <c r="C53" i="35"/>
  <c r="C82" i="35" s="1"/>
  <c r="C37" i="35"/>
  <c r="C38" i="35" s="1"/>
  <c r="C94" i="35" l="1"/>
  <c r="C84" i="35"/>
  <c r="C95" i="35" l="1"/>
  <c r="C47" i="33" l="1"/>
  <c r="C30" i="33"/>
  <c r="D59" i="35" l="1"/>
  <c r="D67" i="35" s="1"/>
  <c r="D74" i="35" s="1"/>
  <c r="D24" i="35"/>
  <c r="D27" i="35"/>
  <c r="D17" i="21" l="1"/>
  <c r="D59" i="21"/>
  <c r="D30" i="35"/>
  <c r="C37" i="21"/>
  <c r="D51" i="35" l="1"/>
  <c r="D50" i="35"/>
  <c r="D49" i="35"/>
  <c r="D48" i="35"/>
  <c r="D47" i="35"/>
  <c r="D46" i="35"/>
  <c r="D45" i="35"/>
  <c r="D90" i="35"/>
  <c r="D91" i="35"/>
  <c r="D38" i="35"/>
  <c r="D78" i="35"/>
  <c r="D83" i="35"/>
  <c r="D94" i="35"/>
  <c r="D89" i="35"/>
  <c r="D35" i="35"/>
  <c r="D81" i="35"/>
  <c r="D93" i="35"/>
  <c r="D52" i="35"/>
  <c r="D79" i="35"/>
  <c r="D82" i="35"/>
  <c r="D80" i="35"/>
  <c r="D92" i="35"/>
  <c r="D36" i="35"/>
  <c r="D131" i="35"/>
  <c r="D114" i="21"/>
  <c r="D135" i="21" s="1"/>
  <c r="C79" i="21"/>
  <c r="C120" i="21"/>
  <c r="C124" i="21" s="1"/>
  <c r="D100" i="21"/>
  <c r="D105" i="21" s="1"/>
  <c r="C53" i="21"/>
  <c r="D95" i="35" l="1"/>
  <c r="D104" i="35" s="1"/>
  <c r="D106" i="35" s="1"/>
  <c r="D134" i="35" s="1"/>
  <c r="D53" i="35"/>
  <c r="D73" i="35" s="1"/>
  <c r="D84" i="35"/>
  <c r="D133" i="35" s="1"/>
  <c r="D37" i="35"/>
  <c r="D39" i="35" s="1"/>
  <c r="D72" i="35" s="1"/>
  <c r="C38" i="21"/>
  <c r="C94" i="21"/>
  <c r="C82" i="21"/>
  <c r="C84" i="21"/>
  <c r="D24" i="21"/>
  <c r="D74" i="21"/>
  <c r="D27" i="21"/>
  <c r="D82" i="21" l="1"/>
  <c r="C95" i="21"/>
  <c r="D75" i="35"/>
  <c r="D132" i="35" s="1"/>
  <c r="D136" i="35" s="1"/>
  <c r="D118" i="35" s="1"/>
  <c r="D30" i="21"/>
  <c r="D78" i="21" l="1"/>
  <c r="D36" i="21"/>
  <c r="D93" i="21"/>
  <c r="D35" i="21"/>
  <c r="D37" i="21" s="1"/>
  <c r="D90" i="21"/>
  <c r="D50" i="21"/>
  <c r="D92" i="21"/>
  <c r="D52" i="21"/>
  <c r="D91" i="21"/>
  <c r="D51" i="21"/>
  <c r="D89" i="21"/>
  <c r="D49" i="21"/>
  <c r="D83" i="21"/>
  <c r="D48" i="21"/>
  <c r="D38" i="21"/>
  <c r="D47" i="21"/>
  <c r="D81" i="21"/>
  <c r="D46" i="21"/>
  <c r="D80" i="21"/>
  <c r="D45" i="21"/>
  <c r="D79" i="21"/>
  <c r="D94" i="21"/>
  <c r="D119" i="35"/>
  <c r="D120" i="35" s="1"/>
  <c r="D131" i="21"/>
  <c r="D124" i="35" l="1"/>
  <c r="D137" i="35" s="1"/>
  <c r="D138" i="35" s="1"/>
  <c r="D139" i="35" s="1"/>
  <c r="D140" i="35" s="1"/>
  <c r="D72" i="21"/>
  <c r="D73" i="21"/>
  <c r="D133" i="21"/>
  <c r="E10" i="31" l="1"/>
  <c r="F10" i="31" s="1"/>
  <c r="D122" i="35"/>
  <c r="D123" i="35"/>
  <c r="D121" i="35"/>
  <c r="D104" i="21"/>
  <c r="D106" i="21" s="1"/>
  <c r="D134" i="21" s="1"/>
  <c r="D132" i="21"/>
  <c r="D136" i="21" l="1"/>
  <c r="D118" i="21" s="1"/>
  <c r="D119" i="21" l="1"/>
  <c r="D120" i="21" s="1"/>
  <c r="D137" i="21" s="1"/>
  <c r="D138" i="21" s="1"/>
  <c r="D122" i="21" l="1"/>
  <c r="D121" i="21"/>
  <c r="E9" i="31"/>
  <c r="F9" i="31" s="1"/>
  <c r="D139" i="21"/>
  <c r="D140" i="21" s="1"/>
  <c r="D123" i="21"/>
  <c r="F12" i="31" l="1"/>
  <c r="F11" i="3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8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7" authorId="0" shapeId="0" xr:uid="{00000000-0006-0000-0100-000002000000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58" authorId="0" shapeId="0" xr:uid="{EF70ADCC-F4D8-4979-9643-1A638EE7D121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  <comment ref="A87" authorId="0" shapeId="0" xr:uid="{E22D9E13-2737-4D2A-9F5E-8A28E0DBA395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Na IN5 de 2017 os títulos de 4,1 tem nome diferente, como férias se utiliza Substituto de férias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Itamar Rodrigues Silva Filho</author>
  </authors>
  <commentList>
    <comment ref="B21" authorId="0" shapeId="0" xr:uid="{EE9707D5-4F21-4974-A7BA-2CBD519E72FA}">
      <text>
        <r>
          <rPr>
            <b/>
            <sz val="9"/>
            <color indexed="81"/>
            <rFont val="Segoe UI"/>
            <family val="2"/>
          </rPr>
          <t>Itamar Rodrigues Silva Filho:</t>
        </r>
        <r>
          <rPr>
            <sz val="9"/>
            <color indexed="81"/>
            <rFont val="Segoe UI"/>
            <family val="2"/>
          </rPr>
          <t xml:space="preserve">
Faltam complementos conforme planilha indicada BASE</t>
        </r>
      </text>
    </comment>
  </commentList>
</comments>
</file>

<file path=xl/sharedStrings.xml><?xml version="1.0" encoding="utf-8"?>
<sst xmlns="http://schemas.openxmlformats.org/spreadsheetml/2006/main" count="594" uniqueCount="205">
  <si>
    <t>%</t>
  </si>
  <si>
    <t>A</t>
  </si>
  <si>
    <t>B</t>
  </si>
  <si>
    <t>C</t>
  </si>
  <si>
    <t>D</t>
  </si>
  <si>
    <t>E</t>
  </si>
  <si>
    <t>F</t>
  </si>
  <si>
    <t>G</t>
  </si>
  <si>
    <t>Outros (especificar)</t>
  </si>
  <si>
    <t>INCRA</t>
  </si>
  <si>
    <t>FGTS</t>
  </si>
  <si>
    <t>Aviso Prévio Indenizado</t>
  </si>
  <si>
    <t>Discriminação dos Serviços (dados referentes à contratação)</t>
  </si>
  <si>
    <t>Salário Normativo da Categoria Profissional</t>
  </si>
  <si>
    <t>Adicional de Periculosidade</t>
  </si>
  <si>
    <t>Benefícios Mensais e Diários</t>
  </si>
  <si>
    <t>Insumos Diversos</t>
  </si>
  <si>
    <t>Uniformes</t>
  </si>
  <si>
    <t>4.1</t>
  </si>
  <si>
    <t>4.2</t>
  </si>
  <si>
    <t>Provisão para Rescisão</t>
  </si>
  <si>
    <t>Aviso Prévio Trabalhado</t>
  </si>
  <si>
    <t>Custos Indiretos, Tributos e Lucro</t>
  </si>
  <si>
    <t>Custos Indiretos</t>
  </si>
  <si>
    <t>Módulo 1 - Composição da Remuneração</t>
  </si>
  <si>
    <t>Materiais</t>
  </si>
  <si>
    <t>SECRETARIA EXECUTIVA</t>
  </si>
  <si>
    <t>SUBSECRETARIA DE ASSUNTOS ADMINISTRATIVOS</t>
  </si>
  <si>
    <t>PLANILHA DE CUSTOS E FORMAÇÃO DE CUSTOS</t>
  </si>
  <si>
    <t xml:space="preserve">A </t>
  </si>
  <si>
    <t xml:space="preserve">Data de apresentação da proposta (dia/mês/ano) </t>
  </si>
  <si>
    <t xml:space="preserve">B </t>
  </si>
  <si>
    <t xml:space="preserve">Município/UF </t>
  </si>
  <si>
    <t>Brasília/DF</t>
  </si>
  <si>
    <t xml:space="preserve">C </t>
  </si>
  <si>
    <t xml:space="preserve">Nº de meses de execução contratual </t>
  </si>
  <si>
    <t xml:space="preserve">Dados complementares para composição dos custos referente à mão-de-obra </t>
  </si>
  <si>
    <t>Tipo de serviço (mesmo serviço com características distintas)</t>
  </si>
  <si>
    <t xml:space="preserve">Categoria profissional (vinculada à execução contratual) </t>
  </si>
  <si>
    <t xml:space="preserve">Data base da categoria (dia/mês/ano) </t>
  </si>
  <si>
    <t xml:space="preserve">Composição da remuneração </t>
  </si>
  <si>
    <t xml:space="preserve">Valor (R$) </t>
  </si>
  <si>
    <t xml:space="preserve">Salário Base </t>
  </si>
  <si>
    <t xml:space="preserve">Adicional de insalubridade </t>
  </si>
  <si>
    <t xml:space="preserve">D </t>
  </si>
  <si>
    <t xml:space="preserve">Adicional noturno </t>
  </si>
  <si>
    <t xml:space="preserve">E </t>
  </si>
  <si>
    <t>Adicional de Hora Noturna reduzida</t>
  </si>
  <si>
    <t xml:space="preserve">G </t>
  </si>
  <si>
    <t xml:space="preserve">Intervalo Intrajornada </t>
  </si>
  <si>
    <t xml:space="preserve">H </t>
  </si>
  <si>
    <t>Descanso Semanal Remunerado</t>
  </si>
  <si>
    <t xml:space="preserve">Total da Remuneração 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</si>
  <si>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</si>
  <si>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</si>
  <si>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</si>
  <si>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</si>
  <si>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 xml:space="preserve">% </t>
  </si>
  <si>
    <t xml:space="preserve">13 º Salário </t>
  </si>
  <si>
    <t>Férias e Adicional de Férias</t>
  </si>
  <si>
    <t xml:space="preserve">Total 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</si>
  <si>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</si>
  <si>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</si>
  <si>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</si>
  <si>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INSS </t>
  </si>
  <si>
    <t xml:space="preserve">Salário Educação </t>
  </si>
  <si>
    <t>SAT</t>
  </si>
  <si>
    <t>SESC ou SESI</t>
  </si>
  <si>
    <t>SENAI - SENAC</t>
  </si>
  <si>
    <t xml:space="preserve">F </t>
  </si>
  <si>
    <t xml:space="preserve">SEBRAE </t>
  </si>
  <si>
    <t xml:space="preserve">TOTAL </t>
  </si>
  <si>
    <t>Submódulo 2.3 - Benefícios Mensais e Diários.</t>
  </si>
  <si>
    <t>2.3</t>
  </si>
  <si>
    <t xml:space="preserve">Transporte </t>
  </si>
  <si>
    <t>Auxílio- Refeição/ Alimentação  (Vales, Cestas básicas, etc)</t>
  </si>
  <si>
    <t xml:space="preserve">Fundo Social Odontológico </t>
  </si>
  <si>
    <t>Plano de Saúde</t>
  </si>
  <si>
    <t>Seguro de vida, invalidez e funeral</t>
  </si>
  <si>
    <t>Auxílio creche</t>
  </si>
  <si>
    <t>Contribuição Negocial</t>
  </si>
  <si>
    <t>Processamento em folha</t>
  </si>
  <si>
    <t xml:space="preserve">Total de Benefícios mensais e diários </t>
  </si>
  <si>
    <t>Quadro-Resumo do Módulo 2 - Encargos e Benefícios anuais, mensais e diários</t>
  </si>
  <si>
    <t>Encargos e Benefícios Anuais, Mensais e Diários</t>
  </si>
  <si>
    <t>Valor (R$)</t>
  </si>
  <si>
    <t>Total</t>
  </si>
  <si>
    <t>Módulo 3 - Provisão para Rescisão</t>
  </si>
  <si>
    <t>Incidência do FGTS sobre o Aviso Prévio Indenizado</t>
  </si>
  <si>
    <t>Multa do FGTS e contribuição social sobre o Aviso Prévio Indenizado</t>
  </si>
  <si>
    <t>Multa do FGTS e contribuição social sobre o Aviso Prévio Trabalhado</t>
  </si>
  <si>
    <t>Módulo 4 - Custo de Reposição do Profissional Ausente</t>
  </si>
  <si>
    <t>Submódulo 4.1 - Ausências Legais</t>
  </si>
  <si>
    <t>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</si>
  <si>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</si>
  <si>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</si>
  <si>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</si>
  <si>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>Submódulo 4.2 - Substituto na Intrajornada</t>
  </si>
  <si>
    <t>Substituto na Intrajornada</t>
  </si>
  <si>
    <t>Quadro-Resumo do Módulo 4 - Custo de Reposição do Profissional Ausente</t>
  </si>
  <si>
    <t>Custo de Reposição do Profissional Ausente</t>
  </si>
  <si>
    <t>Módulo 5 - Insumos Diversos</t>
  </si>
  <si>
    <t>Módulo 6 - Custos Indiretos, Tributos e Lucro</t>
  </si>
  <si>
    <t>Lucro</t>
  </si>
  <si>
    <t>Tributos</t>
  </si>
  <si>
    <t>C.1. Tributos Federais (PIS, COFINS)</t>
  </si>
  <si>
    <t>C.2. Tributos Estaduais (ISS)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</si>
  <si>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</si>
  <si>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</si>
  <si>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</si>
  <si>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</si>
  <si>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</si>
  <si>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</si>
  <si>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 xml:space="preserve">INSTRUÇÃO NORMATIVA Nº 5, DE 26 DE MAIO DE 2017 (Atualizada) e </t>
  </si>
  <si>
    <t>INSTRUÇÃO NORMATIVA Nº 7, DE 20 DE SETEMBRO DE 2018.</t>
  </si>
  <si>
    <t>Classificação Brasileira de Ocupações (CBO):</t>
  </si>
  <si>
    <t>Equipamentos: Ponto Biométrico</t>
  </si>
  <si>
    <t>Nota 1: O Módulo 1 refere-se ao valor mensal devido ao empregado pela prestação do serviço no período de 12 meses.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</si>
  <si>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</si>
  <si>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</si>
  <si>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</si>
  <si>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1: O valor informado deverá ser o custo real do benefício (descontado o valor eventualmente pago pelo posto).</t>
  </si>
  <si>
    <t>Nota 2: Observar a previsão dos benefícios contidos em Acordos, Convenções e Dissídios Coletivos de Trabalho e atentar-se ao disposto no art. 6º desta Instrução Normativa SEGES Nº 05/2017.</t>
  </si>
  <si>
    <t>Nota 1: O somatório dos percentuais referentes a Multa do FGTS e contribuição social sobre o Aviso Prévio Indenizado e a Multa do FGTS e contribuição social sobre o Aviso Prévio Trabalhado não deverão ultrapassar a 5% conforme o Anexo XI da IN 05/2017-SG/MPDG</t>
  </si>
  <si>
    <t>Nota 1: Custos Indiretos, Tributos e Lucro por empregado.</t>
  </si>
  <si>
    <t>Nota 2: Os percentuais de Custos Indiretos (5%) e de Lucro (5%) por posto indicados acima estão menores que os máximos aceitáveis, de acordo com o Acórdão 2.369/2011- TCU – Plenário.</t>
  </si>
  <si>
    <t>Nota 3: O orçamento dos custos dos serviços foi estimado levando-se em consideração empresas optantes pelo Lucro Real.</t>
  </si>
  <si>
    <t>Nota 1: Como a planilha de custos e formação de preços é calculada mensalmente, provisiona-se proporcionalmente 1/12 (um doze avos) dos valores referentes a gratificação natalina, férias e adicional de férias. (Redação dada pela Instrução Normativa nº 7, de 2018)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</si>
  <si>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 (Incluído pela Instrução Normativa nº 7, de 2018)</t>
  </si>
  <si>
    <t>Nota 1: Os itens que contemplam o módulo 4 se referem ao custo dos dias trabalhados pelo repositor/substituto, quando o empregado alocado na prestação de serviço estiver ausente, conforme as previsões estabelecidas na legislação. (Redação dada pela Instrução Normativa nº 7, de 2018)</t>
  </si>
  <si>
    <t>Incidência de GPS, FGTS e outras contribuições sobre o Aviso Prévio Trabalhado</t>
  </si>
  <si>
    <t>Substituto na cobertura de Férias</t>
  </si>
  <si>
    <t>Substituto na cobertura de Afastamento Maternidade</t>
  </si>
  <si>
    <t>Substituto na cobertura de Intervalo para repouso ou alimentação</t>
  </si>
  <si>
    <t xml:space="preserve">Subtotal </t>
  </si>
  <si>
    <t>Incidência dos encargos previstos no Submódulo 2.2 sobre 13º Salário, Férias e Adicional de Férias</t>
  </si>
  <si>
    <t>Nota 3: Esses percentuais incidem sobre o Módulo 1, o Submódulo 2.1. (Redação dada pela Instrução Normativa nº 7, de 2018)</t>
  </si>
  <si>
    <t>APOIO ADMINISTRATIVO</t>
  </si>
  <si>
    <t>4110-10</t>
  </si>
  <si>
    <t>Item</t>
  </si>
  <si>
    <t>Descrição/Especificação</t>
  </si>
  <si>
    <t>Unidade de Medida</t>
  </si>
  <si>
    <t>Quantidade Estimada Anual - MEC</t>
  </si>
  <si>
    <t>Posto de Trabalho</t>
  </si>
  <si>
    <t>VALOR TOTAL ANUAL</t>
  </si>
  <si>
    <t>Valor mensal</t>
  </si>
  <si>
    <t>Valor anual</t>
  </si>
  <si>
    <t>COORDENAÇÃO-GERAL DE LICITAÇÕES E CONTRATOS</t>
  </si>
  <si>
    <t>COORDENAÇÃO DE PLANEJAMENTO DAS CONTRATAÇÕES</t>
  </si>
  <si>
    <t>DIVISÃO DE PESQUISA E CONFORMIDADE</t>
  </si>
  <si>
    <t>AUXILIAR ADMINISTRATIVO</t>
  </si>
  <si>
    <t>Ano Acordo, Convenção ou Sentença Normativa em Dissídio Coletivo, Nº do registro no MTE - SINDSERVIÇOS</t>
  </si>
  <si>
    <t>Incidência do submódulo 2.2 sobre o somatório do submódulo 2.1 e sobre as alíneas A, B, C, D e E do submódulo 4.1</t>
  </si>
  <si>
    <t>Valor Unitário</t>
  </si>
  <si>
    <t>Valor Mensal</t>
  </si>
  <si>
    <t>BASE LEGAL</t>
  </si>
  <si>
    <t>Cálculo: [(1/12)x100] - Art 7 º, inciso VIII, da Constituição Federal, Lei nº 4 090 62 e Lei nº 787/89</t>
  </si>
  <si>
    <t>Item 14 - anexo VII, IN 05/2017 - MP e Art 8º da IN CJF nº 001/2013 - Cáculo: Férias - [(1/11) x 100] = 9,09 e 1/3 constitucional - [(1/3) x (1/11) x 100]=3,03%</t>
  </si>
  <si>
    <t>Item 14 - anexo VII, da IN 05/2017, IN nº 05/2017 - Anexo VII-D; IN nº 07/2018</t>
  </si>
  <si>
    <t>INSS</t>
  </si>
  <si>
    <t>Art. 2°, § 3º, da Lei 11.457, de 16 de março de 2007.</t>
  </si>
  <si>
    <t>SALÁRIO EDUCAÇÃO</t>
  </si>
  <si>
    <t>Art. 3º, Inciso I, Decreto 87.043, de 22 de março de 1982.</t>
  </si>
  <si>
    <t>SEGURO ACIDENTE DE TRABALHO= SAT X FAP</t>
  </si>
  <si>
    <t>RAT - 1% - Serviços combinados de escritório e apoio administrativo – código 8211-3/00, todos do Anexo V do Decreto nº 3.048/1999); - FAP: 2 (padrão) . Observação: A licitante deve preencher o item A.08 das planilhas de composição de custos e formação de preços com o valor de seu FAP, a ser comprovado no envio de sua proposta adequada ao lance vencedor, mediante apresentação da GFIP ou outro documento apto a fazêlo.</t>
  </si>
  <si>
    <t>SESI/SESC</t>
  </si>
  <si>
    <t>Art. 30, Lei 8.036, de 11 de maio de 1990.</t>
  </si>
  <si>
    <t>SENAI/SENAC</t>
  </si>
  <si>
    <t>Art. 1º, caput, Decreto-Lei 6.246, de 1944 (SENAI) e art. 4º, caput do Decreto-Lei 8.621, de 1946 (SENAC).</t>
  </si>
  <si>
    <t>SEBRAE</t>
  </si>
  <si>
    <t>Art. 8º, Lei 8.029, de 12 de abril de 1990.</t>
  </si>
  <si>
    <t>Art. 1°, I, 2 c/c art. 3°, ambos do Decreto-Lei 1.146, de 31 de dezembro de 1970.</t>
  </si>
  <si>
    <t>H</t>
  </si>
  <si>
    <t>Art. 15, Lei nº 8.036/90 e Art. 7º, III, CF.</t>
  </si>
  <si>
    <t>Vale Transporte, Decreto Distrital 40.392 (a partir de 20/01/2020)</t>
  </si>
  <si>
    <t>Cálculo: {[0,0555x(1/12)]x100} = 0,42% - Art. 7º, XXI, CF/88, 477, 487 e ss. CLT e Nota Técnica CGAC/CISET nº 2/2018</t>
  </si>
  <si>
    <t>INSTRUÇÃO NORMATIVA MTE/SIT Nº 25, DE 20 DE DEZEMBRO DE 2001</t>
  </si>
  <si>
    <t>Multa do FGTS sobre o Aviso Prévio Indenizado</t>
  </si>
  <si>
    <t xml:space="preserve">Item 14 - anexo VII, IN 05/2017 - MP - Art. 18, §1º da Lei 8.036/90 e Art 1º da Complementar nº 110/01 + Art. 12º da Lei 13.932/2019. </t>
  </si>
  <si>
    <t>Cálculo: [(100% / 30) x 7] / 12 = 1,944% - Acórdão 3.006/2010 – Plenário e Art. 7º, XXI, CF/88, 477, 487 e ss. da CLT</t>
  </si>
  <si>
    <t>Acórdão 2.217/2010 – Plenário</t>
  </si>
  <si>
    <t>Multa do FGTS sobre o Aviso Prévio Trabalhado</t>
  </si>
  <si>
    <t>Cálculo: 0,08 x 0,4] x [% Incidência dos Encargos do Submódulo 2.2] = 0,02 % - Lei nº 13.932, de 11 de dezembro de 2019</t>
  </si>
  <si>
    <t xml:space="preserve"> IN 7/2018 - SEGES</t>
  </si>
  <si>
    <t>Cálculo: [(100% / 30) x 1,4947] / 12 = 0,42 - Art. 473 da CLT</t>
  </si>
  <si>
    <t>Cálculo: {[(5/30)/12]x0,015}x 100, considerando 5 dias de afastamento e que 1% dos homens - Art. 7º inc XIX da CF terão direito a licença</t>
  </si>
  <si>
    <t>Cálculo: {[(100% /30) x 15] / 12} x (nºCAT/População INSS CAT) = 0,051% - Art. 19 a 23 da Lei
nº 8.213/91</t>
  </si>
  <si>
    <t xml:space="preserve"> Substituto na cobertura de Afastamento Maternidade</t>
  </si>
  <si>
    <t xml:space="preserve">Cálculo: {[(4/12]*0,0005}x100, considerando que 0,05% dos empregados utilizarão a licença. - Art. 7º inc XVIII, CF, Lei 8.213/91, art 72 da lei 11.770/2008 </t>
  </si>
  <si>
    <t>Percentual (%)</t>
  </si>
  <si>
    <t>CILT nos valores limites para contratação conforme Planilha do Ministério do Planejamento - IN 05/2017</t>
  </si>
  <si>
    <t>Artigo 2º da Lei nº 10.637/02 e Art.2º da Lei 10.833, de 29 de dezembro de 2003. Os tributos (COFINS e PIS) foram definidos utilizando o regime de tributação de Lucro REAL. A licitante deve elaborar sua proposta e, por conseguinte, sua planilha com base no regime de tributação ao qual estará submetida durante a execução do contrato.</t>
  </si>
  <si>
    <t xml:space="preserve">Lei Complementar nº 116, de 31 de julho de 2003 </t>
  </si>
  <si>
    <t>Apoio Administrativo de Nível Superior</t>
  </si>
  <si>
    <t>PLANILHA DE CUSTOS E FORMAÇÃO DE PREÇOS</t>
  </si>
  <si>
    <t>Encarregado Geral</t>
  </si>
  <si>
    <t>ENCARREGADO GERAL</t>
  </si>
  <si>
    <t>VALOR MENSAL</t>
  </si>
  <si>
    <t>DF 0037/2023</t>
  </si>
  <si>
    <t>DD/MM/2023</t>
  </si>
  <si>
    <t>Cláusula 3ª - CCT 2023 - DF 000037/2023 - SINDISERVIÇOS</t>
  </si>
  <si>
    <t>Cláusula 14ª - CCT 2023 - DF 000037/2023</t>
  </si>
  <si>
    <t>Cláusula 17ª - CCT 2023 - DF 000037/2023</t>
  </si>
  <si>
    <t>Cláusula 16ª - CCT 2023 - DF 000037/2023</t>
  </si>
  <si>
    <t>Cláusula 18ª - CCT 2023 - DF 000037/2023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</si>
</sst>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%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  <family val="2"/>
    </font>
    <font>
      <sz val="9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</cellStyleXfs>
  <cellXfs count="187">
    <xf numFmtId="0" fontId="0" fillId="0" borderId="0" xfId="0"/>
    <xf numFmtId="0" fontId="6" fillId="0" borderId="51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164" fontId="6" fillId="0" borderId="23" xfId="1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164" fontId="6" fillId="0" borderId="4" xfId="1" applyFont="1" applyFill="1" applyBorder="1" applyAlignment="1">
      <alignment horizontal="center"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9" xfId="1" applyNumberFormat="1" applyFont="1" applyFill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 shrinkToFit="1"/>
    </xf>
    <xf numFmtId="164" fontId="6" fillId="0" borderId="28" xfId="1" applyFont="1" applyFill="1" applyBorder="1" applyAlignment="1">
      <alignment vertical="center" shrinkToFit="1"/>
    </xf>
    <xf numFmtId="164" fontId="6" fillId="0" borderId="30" xfId="1" applyFont="1" applyFill="1" applyBorder="1" applyAlignment="1">
      <alignment horizontal="center" vertical="center" shrinkToFit="1"/>
    </xf>
    <xf numFmtId="0" fontId="6" fillId="0" borderId="0" xfId="0" applyFont="1"/>
    <xf numFmtId="0" fontId="5" fillId="0" borderId="16" xfId="0" applyFont="1" applyBorder="1" applyAlignment="1">
      <alignment horizontal="center" vertical="center" shrinkToFit="1"/>
    </xf>
    <xf numFmtId="164" fontId="5" fillId="0" borderId="17" xfId="1" applyFont="1" applyFill="1" applyBorder="1" applyAlignment="1">
      <alignment vertical="center" shrinkToFit="1"/>
    </xf>
    <xf numFmtId="0" fontId="6" fillId="0" borderId="37" xfId="0" applyFont="1" applyBorder="1" applyAlignment="1">
      <alignment horizontal="center" vertical="center" shrinkToFit="1"/>
    </xf>
    <xf numFmtId="164" fontId="6" fillId="0" borderId="39" xfId="1" applyFont="1" applyFill="1" applyBorder="1" applyAlignment="1">
      <alignment vertical="center" shrinkToFit="1"/>
    </xf>
    <xf numFmtId="0" fontId="6" fillId="0" borderId="40" xfId="0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justify" vertical="center" shrinkToFit="1"/>
    </xf>
    <xf numFmtId="9" fontId="6" fillId="0" borderId="41" xfId="0" applyNumberFormat="1" applyFont="1" applyBorder="1" applyAlignment="1">
      <alignment horizontal="center" vertical="center" shrinkToFit="1"/>
    </xf>
    <xf numFmtId="164" fontId="6" fillId="0" borderId="42" xfId="1" applyFont="1" applyFill="1" applyBorder="1" applyAlignment="1">
      <alignment vertical="center" shrinkToFit="1"/>
    </xf>
    <xf numFmtId="10" fontId="6" fillId="0" borderId="41" xfId="0" applyNumberFormat="1" applyFont="1" applyBorder="1" applyAlignment="1">
      <alignment horizontal="center" vertical="center" shrinkToFit="1"/>
    </xf>
    <xf numFmtId="0" fontId="6" fillId="0" borderId="43" xfId="0" applyFont="1" applyBorder="1" applyAlignment="1">
      <alignment horizontal="center" vertical="center" shrinkToFit="1"/>
    </xf>
    <xf numFmtId="164" fontId="6" fillId="0" borderId="45" xfId="1" applyFont="1" applyFill="1" applyBorder="1" applyAlignment="1">
      <alignment vertical="center" shrinkToFit="1"/>
    </xf>
    <xf numFmtId="164" fontId="5" fillId="0" borderId="34" xfId="1" applyFont="1" applyFill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164" fontId="6" fillId="0" borderId="0" xfId="1" applyFont="1" applyFill="1" applyBorder="1" applyAlignment="1">
      <alignment vertical="center" shrinkToFit="1"/>
    </xf>
    <xf numFmtId="0" fontId="5" fillId="0" borderId="0" xfId="0" applyFont="1" applyAlignment="1">
      <alignment horizontal="justify" vertical="center" shrinkToFit="1"/>
    </xf>
    <xf numFmtId="0" fontId="5" fillId="0" borderId="48" xfId="0" applyFont="1" applyBorder="1" applyAlignment="1">
      <alignment horizontal="center" vertical="center" shrinkToFit="1"/>
    </xf>
    <xf numFmtId="0" fontId="5" fillId="0" borderId="49" xfId="0" applyFont="1" applyBorder="1" applyAlignment="1">
      <alignment horizontal="left" vertical="center" shrinkToFit="1"/>
    </xf>
    <xf numFmtId="0" fontId="5" fillId="0" borderId="49" xfId="0" applyFont="1" applyBorder="1" applyAlignment="1">
      <alignment horizontal="center" vertical="center" shrinkToFit="1"/>
    </xf>
    <xf numFmtId="164" fontId="5" fillId="0" borderId="50" xfId="1" applyFont="1" applyFill="1" applyBorder="1" applyAlignment="1">
      <alignment vertical="center" shrinkToFit="1"/>
    </xf>
    <xf numFmtId="0" fontId="6" fillId="0" borderId="38" xfId="0" applyFont="1" applyBorder="1" applyAlignment="1">
      <alignment horizontal="left" vertical="center" shrinkToFit="1"/>
    </xf>
    <xf numFmtId="10" fontId="6" fillId="0" borderId="38" xfId="2" applyNumberFormat="1" applyFont="1" applyFill="1" applyBorder="1" applyAlignment="1" applyProtection="1">
      <alignment horizontal="center" vertical="center" shrinkToFit="1"/>
    </xf>
    <xf numFmtId="0" fontId="6" fillId="0" borderId="41" xfId="0" applyFont="1" applyBorder="1" applyAlignment="1">
      <alignment horizontal="left" vertical="center" shrinkToFit="1"/>
    </xf>
    <xf numFmtId="10" fontId="6" fillId="0" borderId="41" xfId="2" applyNumberFormat="1" applyFont="1" applyFill="1" applyBorder="1" applyAlignment="1" applyProtection="1">
      <alignment horizontal="center" vertical="center" shrinkToFit="1"/>
    </xf>
    <xf numFmtId="0" fontId="5" fillId="0" borderId="17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left" vertical="center" shrinkToFit="1"/>
    </xf>
    <xf numFmtId="10" fontId="5" fillId="0" borderId="32" xfId="2" applyNumberFormat="1" applyFont="1" applyFill="1" applyBorder="1" applyAlignment="1" applyProtection="1">
      <alignment horizontal="center" vertical="center" shrinkToFit="1"/>
    </xf>
    <xf numFmtId="164" fontId="5" fillId="0" borderId="9" xfId="1" applyFont="1" applyFill="1" applyBorder="1" applyAlignment="1">
      <alignment vertical="center" shrinkToFit="1"/>
    </xf>
    <xf numFmtId="164" fontId="5" fillId="0" borderId="50" xfId="1" applyFont="1" applyFill="1" applyBorder="1" applyAlignment="1">
      <alignment horizontal="center" vertical="center" shrinkToFit="1"/>
    </xf>
    <xf numFmtId="164" fontId="6" fillId="0" borderId="30" xfId="1" applyFont="1" applyFill="1" applyBorder="1" applyAlignment="1">
      <alignment vertical="center" shrinkToFit="1"/>
    </xf>
    <xf numFmtId="0" fontId="6" fillId="0" borderId="53" xfId="0" applyFont="1" applyBorder="1" applyAlignment="1">
      <alignment horizontal="justify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left" vertical="center" shrinkToFit="1"/>
    </xf>
    <xf numFmtId="0" fontId="6" fillId="0" borderId="54" xfId="0" applyFont="1" applyBorder="1" applyAlignment="1">
      <alignment horizontal="center" vertical="center" shrinkToFit="1"/>
    </xf>
    <xf numFmtId="0" fontId="6" fillId="0" borderId="55" xfId="0" applyFont="1" applyBorder="1" applyAlignment="1">
      <alignment horizontal="left" vertical="center" shrinkToFit="1"/>
    </xf>
    <xf numFmtId="0" fontId="6" fillId="0" borderId="21" xfId="0" applyFont="1" applyBorder="1" applyAlignment="1">
      <alignment horizontal="center" vertical="center" shrinkToFit="1"/>
    </xf>
    <xf numFmtId="164" fontId="6" fillId="0" borderId="52" xfId="1" applyFont="1" applyFill="1" applyBorder="1" applyAlignment="1">
      <alignment vertical="center" shrinkToFit="1"/>
    </xf>
    <xf numFmtId="164" fontId="5" fillId="0" borderId="14" xfId="1" applyFont="1" applyFill="1" applyBorder="1" applyAlignment="1">
      <alignment vertical="center" shrinkToFit="1"/>
    </xf>
    <xf numFmtId="0" fontId="6" fillId="0" borderId="5" xfId="0" applyFont="1" applyBorder="1"/>
    <xf numFmtId="0" fontId="6" fillId="0" borderId="0" xfId="0" applyFont="1" applyAlignment="1">
      <alignment horizontal="center"/>
    </xf>
    <xf numFmtId="164" fontId="6" fillId="0" borderId="0" xfId="1" applyFont="1" applyFill="1" applyBorder="1"/>
    <xf numFmtId="0" fontId="5" fillId="0" borderId="14" xfId="0" applyFont="1" applyBorder="1" applyAlignment="1">
      <alignment horizontal="center" vertical="center" wrapText="1"/>
    </xf>
    <xf numFmtId="164" fontId="5" fillId="0" borderId="17" xfId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4" fontId="6" fillId="0" borderId="20" xfId="1" applyFont="1" applyFill="1" applyBorder="1" applyAlignment="1">
      <alignment horizontal="center" vertical="center" wrapText="1"/>
    </xf>
    <xf numFmtId="164" fontId="5" fillId="0" borderId="20" xfId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shrinkToFit="1"/>
    </xf>
    <xf numFmtId="0" fontId="6" fillId="0" borderId="20" xfId="0" applyFont="1" applyBorder="1" applyAlignment="1">
      <alignment horizontal="justify" vertical="center" wrapText="1"/>
    </xf>
    <xf numFmtId="10" fontId="6" fillId="0" borderId="14" xfId="2" applyNumberFormat="1" applyFont="1" applyFill="1" applyBorder="1" applyAlignment="1">
      <alignment horizontal="center" vertical="center" shrinkToFit="1"/>
    </xf>
    <xf numFmtId="10" fontId="5" fillId="0" borderId="15" xfId="2" applyNumberFormat="1" applyFont="1" applyFill="1" applyBorder="1" applyAlignment="1">
      <alignment horizontal="center" vertical="center" shrinkToFit="1"/>
    </xf>
    <xf numFmtId="164" fontId="5" fillId="0" borderId="14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0" fontId="6" fillId="0" borderId="20" xfId="2" applyNumberFormat="1" applyFont="1" applyFill="1" applyBorder="1" applyAlignment="1">
      <alignment horizontal="center" vertical="center" wrapText="1"/>
    </xf>
    <xf numFmtId="43" fontId="6" fillId="0" borderId="20" xfId="0" applyNumberFormat="1" applyFont="1" applyBorder="1" applyAlignment="1">
      <alignment horizontal="justify" vertical="center" wrapText="1"/>
    </xf>
    <xf numFmtId="10" fontId="5" fillId="0" borderId="14" xfId="2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9" fontId="6" fillId="0" borderId="20" xfId="2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164" fontId="6" fillId="0" borderId="14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shrinkToFit="1"/>
    </xf>
    <xf numFmtId="164" fontId="5" fillId="0" borderId="0" xfId="1" applyFont="1" applyFill="1" applyBorder="1" applyAlignment="1">
      <alignment vertical="center" shrinkToFit="1"/>
    </xf>
    <xf numFmtId="0" fontId="9" fillId="0" borderId="0" xfId="0" applyFont="1"/>
    <xf numFmtId="0" fontId="10" fillId="0" borderId="0" xfId="0" applyFont="1" applyAlignment="1">
      <alignment vertical="center"/>
    </xf>
    <xf numFmtId="0" fontId="6" fillId="0" borderId="58" xfId="0" applyFont="1" applyBorder="1" applyAlignment="1">
      <alignment horizontal="center" vertical="center" shrinkToFit="1"/>
    </xf>
    <xf numFmtId="0" fontId="6" fillId="0" borderId="59" xfId="0" applyFont="1" applyBorder="1" applyAlignment="1">
      <alignment horizontal="justify" vertical="center" shrinkToFit="1"/>
    </xf>
    <xf numFmtId="10" fontId="5" fillId="0" borderId="62" xfId="0" applyNumberFormat="1" applyFont="1" applyBorder="1" applyAlignment="1">
      <alignment horizontal="center" vertical="center" shrinkToFit="1"/>
    </xf>
    <xf numFmtId="0" fontId="6" fillId="0" borderId="44" xfId="0" applyFont="1" applyBorder="1" applyAlignment="1">
      <alignment horizontal="left" vertical="center" wrapText="1"/>
    </xf>
    <xf numFmtId="10" fontId="6" fillId="0" borderId="44" xfId="2" applyNumberFormat="1" applyFont="1" applyFill="1" applyBorder="1" applyAlignment="1" applyProtection="1">
      <alignment horizontal="center" vertical="center" shrinkToFit="1"/>
    </xf>
    <xf numFmtId="0" fontId="12" fillId="0" borderId="0" xfId="0" applyFont="1" applyAlignment="1">
      <alignment horizontal="justify" vertical="center" shrinkToFit="1"/>
    </xf>
    <xf numFmtId="10" fontId="12" fillId="0" borderId="0" xfId="2" applyNumberFormat="1" applyFont="1" applyFill="1" applyBorder="1" applyAlignment="1" applyProtection="1">
      <alignment horizontal="center" vertical="center" shrinkToFit="1"/>
    </xf>
    <xf numFmtId="164" fontId="12" fillId="0" borderId="0" xfId="1" applyFont="1" applyFill="1" applyBorder="1" applyAlignment="1">
      <alignment vertical="center" shrinkToFit="1"/>
    </xf>
    <xf numFmtId="0" fontId="11" fillId="0" borderId="0" xfId="0" applyFont="1"/>
    <xf numFmtId="0" fontId="6" fillId="2" borderId="0" xfId="0" applyFont="1" applyFill="1"/>
    <xf numFmtId="43" fontId="6" fillId="0" borderId="0" xfId="0" applyNumberFormat="1" applyFont="1"/>
    <xf numFmtId="10" fontId="6" fillId="2" borderId="41" xfId="2" applyNumberFormat="1" applyFont="1" applyFill="1" applyBorder="1" applyAlignment="1" applyProtection="1">
      <alignment horizontal="center" vertical="center" shrinkToFit="1"/>
    </xf>
    <xf numFmtId="164" fontId="6" fillId="0" borderId="4" xfId="1" applyFont="1" applyFill="1" applyBorder="1" applyAlignment="1">
      <alignment horizontal="center" vertical="center" wrapText="1" shrinkToFit="1"/>
    </xf>
    <xf numFmtId="0" fontId="6" fillId="0" borderId="57" xfId="0" applyFont="1" applyBorder="1" applyAlignment="1">
      <alignment horizontal="justify" vertical="center" shrinkToFit="1"/>
    </xf>
    <xf numFmtId="0" fontId="6" fillId="0" borderId="21" xfId="0" applyFont="1" applyBorder="1" applyAlignment="1">
      <alignment horizontal="justify" vertical="center" shrinkToFit="1"/>
    </xf>
    <xf numFmtId="164" fontId="6" fillId="0" borderId="52" xfId="1" applyFont="1" applyFill="1" applyBorder="1" applyAlignment="1">
      <alignment horizontal="center" vertical="center" shrinkToFit="1"/>
    </xf>
    <xf numFmtId="14" fontId="6" fillId="0" borderId="34" xfId="1" applyNumberFormat="1" applyFont="1" applyFill="1" applyBorder="1" applyAlignment="1">
      <alignment horizontal="center" vertical="center" shrinkToFit="1"/>
    </xf>
    <xf numFmtId="164" fontId="5" fillId="0" borderId="64" xfId="1" applyFont="1" applyFill="1" applyBorder="1" applyAlignment="1">
      <alignment horizontal="center" vertical="center" wrapText="1"/>
    </xf>
    <xf numFmtId="43" fontId="5" fillId="0" borderId="14" xfId="0" applyNumberFormat="1" applyFont="1" applyBorder="1"/>
    <xf numFmtId="43" fontId="5" fillId="0" borderId="14" xfId="3" applyNumberFormat="1" applyFont="1" applyFill="1" applyBorder="1" applyAlignment="1">
      <alignment wrapText="1"/>
    </xf>
    <xf numFmtId="0" fontId="5" fillId="0" borderId="14" xfId="3" applyFont="1" applyFill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14" fillId="3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/>
    </xf>
    <xf numFmtId="43" fontId="5" fillId="3" borderId="1" xfId="0" applyNumberFormat="1" applyFont="1" applyFill="1" applyBorder="1"/>
    <xf numFmtId="164" fontId="6" fillId="0" borderId="0" xfId="1" applyFont="1"/>
    <xf numFmtId="0" fontId="6" fillId="0" borderId="65" xfId="0" applyFont="1" applyBorder="1" applyAlignment="1">
      <alignment horizontal="left" vertical="center" shrinkToFit="1"/>
    </xf>
    <xf numFmtId="10" fontId="6" fillId="0" borderId="65" xfId="2" applyNumberFormat="1" applyFont="1" applyFill="1" applyBorder="1" applyAlignment="1" applyProtection="1">
      <alignment horizontal="center" vertical="center" shrinkToFit="1"/>
    </xf>
    <xf numFmtId="164" fontId="6" fillId="0" borderId="66" xfId="1" applyFont="1" applyFill="1" applyBorder="1" applyAlignment="1">
      <alignment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67" xfId="0" applyFont="1" applyBorder="1" applyAlignment="1">
      <alignment horizontal="left" vertical="center" wrapText="1" shrinkToFit="1"/>
    </xf>
    <xf numFmtId="10" fontId="6" fillId="0" borderId="10" xfId="2" applyNumberFormat="1" applyFont="1" applyFill="1" applyBorder="1" applyAlignment="1" applyProtection="1">
      <alignment horizontal="center" vertical="center" shrinkToFit="1"/>
    </xf>
    <xf numFmtId="164" fontId="6" fillId="0" borderId="68" xfId="1" applyFont="1" applyFill="1" applyBorder="1" applyAlignment="1">
      <alignment vertical="center" shrinkToFit="1"/>
    </xf>
    <xf numFmtId="49" fontId="6" fillId="0" borderId="28" xfId="1" applyNumberFormat="1" applyFont="1" applyFill="1" applyBorder="1" applyAlignment="1">
      <alignment vertical="center" wrapText="1" shrinkToFit="1"/>
    </xf>
    <xf numFmtId="164" fontId="6" fillId="0" borderId="28" xfId="1" applyFont="1" applyFill="1" applyBorder="1" applyAlignment="1">
      <alignment vertical="center" wrapText="1" shrinkToFit="1"/>
    </xf>
    <xf numFmtId="164" fontId="6" fillId="0" borderId="20" xfId="1" applyFont="1" applyFill="1" applyBorder="1" applyAlignment="1">
      <alignment horizontal="left" vertical="center" wrapText="1"/>
    </xf>
    <xf numFmtId="10" fontId="6" fillId="2" borderId="14" xfId="2" applyNumberFormat="1" applyFont="1" applyFill="1" applyBorder="1" applyAlignment="1">
      <alignment horizontal="center" vertical="center" shrinkToFit="1"/>
    </xf>
    <xf numFmtId="164" fontId="6" fillId="2" borderId="28" xfId="1" applyFont="1" applyFill="1" applyBorder="1" applyAlignment="1">
      <alignment vertical="center" shrinkToFit="1"/>
    </xf>
    <xf numFmtId="165" fontId="6" fillId="0" borderId="20" xfId="2" applyNumberFormat="1" applyFont="1" applyFill="1" applyBorder="1" applyAlignment="1">
      <alignment horizontal="center" vertical="center" wrapText="1"/>
    </xf>
    <xf numFmtId="164" fontId="6" fillId="0" borderId="39" xfId="1" applyFont="1" applyFill="1" applyBorder="1" applyAlignment="1">
      <alignment vertical="center" wrapText="1" shrinkToFit="1"/>
    </xf>
    <xf numFmtId="49" fontId="6" fillId="0" borderId="20" xfId="1" applyNumberFormat="1" applyFont="1" applyFill="1" applyBorder="1" applyAlignment="1">
      <alignment horizontal="left" vertical="center" wrapText="1"/>
    </xf>
    <xf numFmtId="10" fontId="6" fillId="0" borderId="0" xfId="0" applyNumberFormat="1" applyFont="1"/>
    <xf numFmtId="43" fontId="6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63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justify" vertical="center" shrinkToFit="1"/>
    </xf>
    <xf numFmtId="0" fontId="6" fillId="0" borderId="41" xfId="0" applyFont="1" applyBorder="1" applyAlignment="1">
      <alignment horizontal="justify" vertical="center" shrinkToFit="1"/>
    </xf>
    <xf numFmtId="0" fontId="6" fillId="0" borderId="27" xfId="0" applyFont="1" applyBorder="1" applyAlignment="1">
      <alignment horizontal="justify" vertical="center" shrinkToFit="1"/>
    </xf>
    <xf numFmtId="0" fontId="6" fillId="0" borderId="38" xfId="0" applyFont="1" applyBorder="1" applyAlignment="1">
      <alignment horizontal="justify" vertical="center" shrinkToFit="1"/>
    </xf>
    <xf numFmtId="0" fontId="5" fillId="0" borderId="16" xfId="0" applyFont="1" applyBorder="1" applyAlignment="1">
      <alignment horizontal="justify" vertical="center" shrinkToFit="1"/>
    </xf>
    <xf numFmtId="0" fontId="5" fillId="0" borderId="18" xfId="0" applyFont="1" applyBorder="1" applyAlignment="1">
      <alignment horizontal="justify" vertical="center" shrinkToFit="1"/>
    </xf>
    <xf numFmtId="0" fontId="5" fillId="0" borderId="16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shrinkToFit="1"/>
    </xf>
    <xf numFmtId="0" fontId="5" fillId="0" borderId="35" xfId="0" applyFont="1" applyBorder="1" applyAlignment="1">
      <alignment horizontal="justify" vertical="center" shrinkToFit="1"/>
    </xf>
    <xf numFmtId="0" fontId="5" fillId="0" borderId="36" xfId="0" applyFont="1" applyBorder="1" applyAlignment="1">
      <alignment horizontal="justify" vertical="center" shrinkToFit="1"/>
    </xf>
    <xf numFmtId="0" fontId="5" fillId="0" borderId="16" xfId="0" applyFont="1" applyBorder="1" applyAlignment="1">
      <alignment horizontal="left" vertical="center" shrinkToFit="1"/>
    </xf>
    <xf numFmtId="0" fontId="5" fillId="0" borderId="18" xfId="0" applyFont="1" applyBorder="1" applyAlignment="1">
      <alignment horizontal="left" vertical="center" shrinkToFit="1"/>
    </xf>
    <xf numFmtId="0" fontId="5" fillId="0" borderId="60" xfId="0" applyFont="1" applyBorder="1" applyAlignment="1">
      <alignment horizontal="center" vertical="center" wrapText="1" shrinkToFit="1"/>
    </xf>
    <xf numFmtId="0" fontId="5" fillId="0" borderId="61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shrinkToFit="1"/>
    </xf>
    <xf numFmtId="0" fontId="5" fillId="0" borderId="18" xfId="0" applyFont="1" applyBorder="1" applyAlignment="1">
      <alignment horizontal="center" vertical="center" shrinkToFit="1"/>
    </xf>
    <xf numFmtId="0" fontId="6" fillId="0" borderId="13" xfId="0" applyFont="1" applyBorder="1" applyAlignment="1">
      <alignment horizontal="left" vertical="center" shrinkToFit="1"/>
    </xf>
    <xf numFmtId="0" fontId="6" fillId="0" borderId="1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justify" vertical="center" wrapText="1" shrinkToFit="1"/>
    </xf>
    <xf numFmtId="0" fontId="6" fillId="0" borderId="2" xfId="0" applyFont="1" applyBorder="1" applyAlignment="1">
      <alignment horizontal="justify" vertical="center" wrapText="1" shrinkToFit="1"/>
    </xf>
    <xf numFmtId="0" fontId="6" fillId="0" borderId="26" xfId="0" applyFont="1" applyBorder="1" applyAlignment="1">
      <alignment horizontal="justify" vertical="center" shrinkToFit="1"/>
    </xf>
    <xf numFmtId="0" fontId="6" fillId="0" borderId="32" xfId="0" applyFont="1" applyBorder="1" applyAlignment="1">
      <alignment horizontal="justify" vertical="center" shrinkToFit="1"/>
    </xf>
    <xf numFmtId="0" fontId="6" fillId="0" borderId="33" xfId="0" applyFont="1" applyBorder="1" applyAlignment="1">
      <alignment horizontal="justify" vertical="center" shrinkToFit="1"/>
    </xf>
    <xf numFmtId="0" fontId="5" fillId="0" borderId="1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6" fillId="0" borderId="44" xfId="0" applyFont="1" applyBorder="1" applyAlignment="1">
      <alignment horizontal="justify" vertical="center" shrinkToFit="1"/>
    </xf>
    <xf numFmtId="0" fontId="5" fillId="0" borderId="46" xfId="0" applyFont="1" applyBorder="1" applyAlignment="1">
      <alignment horizontal="justify" vertical="center" shrinkToFit="1"/>
    </xf>
    <xf numFmtId="0" fontId="5" fillId="0" borderId="47" xfId="0" applyFont="1" applyBorder="1" applyAlignment="1">
      <alignment horizontal="justify" vertical="center" shrinkToFit="1"/>
    </xf>
    <xf numFmtId="0" fontId="5" fillId="0" borderId="33" xfId="0" applyFont="1" applyBorder="1" applyAlignment="1">
      <alignment horizontal="justify" vertical="center" shrinkToFit="1"/>
    </xf>
    <xf numFmtId="0" fontId="5" fillId="0" borderId="35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justify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0" xfId="0" applyFont="1" applyAlignment="1">
      <alignment horizontal="justify" vertical="justify" wrapText="1"/>
    </xf>
    <xf numFmtId="0" fontId="5" fillId="0" borderId="46" xfId="0" applyFont="1" applyBorder="1" applyAlignment="1">
      <alignment horizontal="center" vertical="center" shrinkToFit="1"/>
    </xf>
    <xf numFmtId="0" fontId="5" fillId="0" borderId="33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</cellXfs>
  <cellStyles count="5">
    <cellStyle name="Hiperlink" xfId="3" builtinId="8"/>
    <cellStyle name="Moeda" xfId="1" builtinId="4"/>
    <cellStyle name="Normal" xfId="0" builtinId="0"/>
    <cellStyle name="Normal 2" xfId="4" xr:uid="{6064C21F-2D13-413A-993A-F714F22B64CE}"/>
    <cellStyle name="Porcentagem" xfId="2" builtinId="5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FE70-1563-4A1F-B09A-2DF93F0BD9FD}">
  <dimension ref="A1:G12"/>
  <sheetViews>
    <sheetView tabSelected="1" workbookViewId="0">
      <selection activeCell="D21" sqref="D21"/>
    </sheetView>
  </sheetViews>
  <sheetFormatPr defaultRowHeight="12.75" x14ac:dyDescent="0.2"/>
  <cols>
    <col min="1" max="1" width="9.140625" style="13"/>
    <col min="2" max="2" width="55.42578125" style="13" customWidth="1"/>
    <col min="3" max="3" width="18.85546875" style="13" bestFit="1" customWidth="1"/>
    <col min="4" max="4" width="15.85546875" style="13" bestFit="1" customWidth="1"/>
    <col min="5" max="5" width="17.140625" style="13" customWidth="1"/>
    <col min="6" max="6" width="18.85546875" style="13" customWidth="1"/>
    <col min="7" max="16384" width="9.140625" style="13"/>
  </cols>
  <sheetData>
    <row r="1" spans="1:7" x14ac:dyDescent="0.2">
      <c r="A1" s="123" t="s">
        <v>26</v>
      </c>
      <c r="B1" s="124"/>
      <c r="C1" s="124"/>
      <c r="D1" s="124"/>
      <c r="E1" s="124"/>
      <c r="F1" s="124"/>
      <c r="G1" s="124"/>
    </row>
    <row r="2" spans="1:7" x14ac:dyDescent="0.2">
      <c r="A2" s="123" t="s">
        <v>27</v>
      </c>
      <c r="B2" s="124"/>
      <c r="C2" s="124"/>
      <c r="D2" s="124"/>
      <c r="E2" s="124"/>
      <c r="F2" s="124"/>
      <c r="G2" s="124"/>
    </row>
    <row r="3" spans="1:7" x14ac:dyDescent="0.2">
      <c r="A3" s="123" t="s">
        <v>147</v>
      </c>
      <c r="B3" s="124"/>
      <c r="C3" s="124"/>
      <c r="D3" s="124"/>
      <c r="E3" s="124"/>
      <c r="F3" s="124"/>
      <c r="G3" s="124"/>
    </row>
    <row r="4" spans="1:7" x14ac:dyDescent="0.2">
      <c r="A4" s="123" t="s">
        <v>148</v>
      </c>
      <c r="B4" s="124"/>
      <c r="C4" s="124"/>
      <c r="D4" s="124"/>
      <c r="E4" s="124"/>
      <c r="F4" s="124"/>
      <c r="G4" s="124"/>
    </row>
    <row r="5" spans="1:7" x14ac:dyDescent="0.2">
      <c r="A5" s="123" t="s">
        <v>149</v>
      </c>
      <c r="B5" s="124"/>
      <c r="C5" s="124"/>
      <c r="D5" s="124"/>
      <c r="E5" s="124"/>
      <c r="F5" s="124"/>
      <c r="G5" s="124"/>
    </row>
    <row r="6" spans="1:7" x14ac:dyDescent="0.2">
      <c r="A6" s="123" t="s">
        <v>194</v>
      </c>
      <c r="B6" s="124"/>
      <c r="C6" s="124"/>
      <c r="D6" s="124"/>
      <c r="E6" s="124"/>
      <c r="F6" s="124"/>
      <c r="G6" s="124"/>
    </row>
    <row r="8" spans="1:7" ht="12.75" customHeight="1" x14ac:dyDescent="0.2">
      <c r="A8" s="99" t="s">
        <v>139</v>
      </c>
      <c r="B8" s="99" t="s">
        <v>140</v>
      </c>
      <c r="C8" s="99" t="s">
        <v>141</v>
      </c>
      <c r="D8" s="99" t="s">
        <v>142</v>
      </c>
      <c r="E8" s="99" t="s">
        <v>153</v>
      </c>
      <c r="F8" s="99" t="s">
        <v>154</v>
      </c>
    </row>
    <row r="9" spans="1:7" ht="15" x14ac:dyDescent="0.2">
      <c r="A9" s="100">
        <v>1</v>
      </c>
      <c r="B9" s="101" t="s">
        <v>193</v>
      </c>
      <c r="C9" s="101" t="s">
        <v>143</v>
      </c>
      <c r="D9" s="101">
        <v>149</v>
      </c>
      <c r="E9" s="102">
        <f>'FORM. DE PREÇOS APOIO ADM '!D138</f>
        <v>10559.06</v>
      </c>
      <c r="F9" s="102">
        <f>E9*D9</f>
        <v>1573299.94</v>
      </c>
    </row>
    <row r="10" spans="1:7" ht="15" x14ac:dyDescent="0.2">
      <c r="A10" s="100">
        <v>2</v>
      </c>
      <c r="B10" s="101" t="s">
        <v>195</v>
      </c>
      <c r="C10" s="101" t="s">
        <v>143</v>
      </c>
      <c r="D10" s="101">
        <v>1</v>
      </c>
      <c r="E10" s="102">
        <f>'FORM. DE PREÇOS ENCARREGADO'!D138</f>
        <v>9619.34</v>
      </c>
      <c r="F10" s="102">
        <f>E10*D10</f>
        <v>9619.34</v>
      </c>
    </row>
    <row r="11" spans="1:7" ht="15" x14ac:dyDescent="0.2">
      <c r="A11" s="125" t="s">
        <v>197</v>
      </c>
      <c r="B11" s="126"/>
      <c r="C11" s="126"/>
      <c r="D11" s="126"/>
      <c r="E11" s="127"/>
      <c r="F11" s="121">
        <f>SUM(F9:F10)</f>
        <v>1582919.28</v>
      </c>
    </row>
    <row r="12" spans="1:7" ht="15" x14ac:dyDescent="0.25">
      <c r="A12" s="122" t="s">
        <v>144</v>
      </c>
      <c r="B12" s="122"/>
      <c r="C12" s="122"/>
      <c r="D12" s="122"/>
      <c r="E12" s="122"/>
      <c r="F12" s="103">
        <f>(F9+F10)*12</f>
        <v>18995031.359999999</v>
      </c>
    </row>
  </sheetData>
  <mergeCells count="8">
    <mergeCell ref="A12:E12"/>
    <mergeCell ref="A1:G1"/>
    <mergeCell ref="A2:G2"/>
    <mergeCell ref="A3:G3"/>
    <mergeCell ref="A4:G4"/>
    <mergeCell ref="A6:G6"/>
    <mergeCell ref="A5:G5"/>
    <mergeCell ref="A11:E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4"/>
  <sheetViews>
    <sheetView showGridLines="0" topLeftCell="A109" zoomScaleNormal="100" workbookViewId="0">
      <selection activeCell="D125" sqref="D125"/>
    </sheetView>
  </sheetViews>
  <sheetFormatPr defaultRowHeight="12.75" x14ac:dyDescent="0.2"/>
  <cols>
    <col min="1" max="1" width="5" style="13" customWidth="1"/>
    <col min="2" max="2" width="50.140625" style="13" customWidth="1"/>
    <col min="3" max="3" width="13.140625" style="13" customWidth="1"/>
    <col min="4" max="4" width="31" style="13" customWidth="1"/>
    <col min="5" max="5" width="9.140625" style="13"/>
    <col min="6" max="6" width="11.42578125" style="13" bestFit="1" customWidth="1"/>
    <col min="7" max="16384" width="9.140625" style="13"/>
  </cols>
  <sheetData>
    <row r="1" spans="1:4" ht="12.75" customHeight="1" x14ac:dyDescent="0.2">
      <c r="A1" s="123" t="s">
        <v>26</v>
      </c>
      <c r="B1" s="124"/>
      <c r="C1" s="124"/>
      <c r="D1" s="124"/>
    </row>
    <row r="2" spans="1:4" ht="12.75" customHeight="1" x14ac:dyDescent="0.2">
      <c r="A2" s="123" t="s">
        <v>27</v>
      </c>
      <c r="B2" s="124"/>
      <c r="C2" s="124"/>
      <c r="D2" s="124"/>
    </row>
    <row r="3" spans="1:4" ht="12.75" customHeight="1" x14ac:dyDescent="0.2">
      <c r="A3" s="123" t="s">
        <v>147</v>
      </c>
      <c r="B3" s="124"/>
      <c r="C3" s="124"/>
      <c r="D3" s="124"/>
    </row>
    <row r="4" spans="1:4" ht="15" customHeight="1" x14ac:dyDescent="0.2">
      <c r="A4" s="123" t="s">
        <v>148</v>
      </c>
      <c r="B4" s="124"/>
      <c r="C4" s="124"/>
      <c r="D4" s="124"/>
    </row>
    <row r="5" spans="1:4" ht="15" customHeight="1" x14ac:dyDescent="0.2">
      <c r="A5" s="123" t="s">
        <v>149</v>
      </c>
      <c r="B5" s="124"/>
      <c r="C5" s="124"/>
      <c r="D5" s="124"/>
    </row>
    <row r="6" spans="1:4" ht="18.75" customHeight="1" x14ac:dyDescent="0.2">
      <c r="A6" s="123"/>
      <c r="B6" s="124"/>
      <c r="C6" s="124"/>
      <c r="D6" s="124"/>
    </row>
    <row r="7" spans="1:4" ht="13.5" thickBot="1" x14ac:dyDescent="0.25">
      <c r="A7" s="144" t="s">
        <v>28</v>
      </c>
      <c r="B7" s="145"/>
      <c r="C7" s="145"/>
      <c r="D7" s="145"/>
    </row>
    <row r="8" spans="1:4" x14ac:dyDescent="0.2">
      <c r="A8" s="146" t="s">
        <v>113</v>
      </c>
      <c r="B8" s="147"/>
      <c r="C8" s="147"/>
      <c r="D8" s="148"/>
    </row>
    <row r="9" spans="1:4" ht="13.5" customHeight="1" thickBot="1" x14ac:dyDescent="0.25">
      <c r="A9" s="144" t="s">
        <v>114</v>
      </c>
      <c r="B9" s="145"/>
      <c r="C9" s="145"/>
      <c r="D9" s="156"/>
    </row>
    <row r="10" spans="1:4" ht="13.5" thickBot="1" x14ac:dyDescent="0.25">
      <c r="A10" s="157" t="s">
        <v>12</v>
      </c>
      <c r="B10" s="158"/>
      <c r="C10" s="158"/>
      <c r="D10" s="158"/>
    </row>
    <row r="11" spans="1:4" x14ac:dyDescent="0.2">
      <c r="A11" s="3" t="s">
        <v>29</v>
      </c>
      <c r="B11" s="159" t="s">
        <v>30</v>
      </c>
      <c r="C11" s="159"/>
      <c r="D11" s="4" t="s">
        <v>199</v>
      </c>
    </row>
    <row r="12" spans="1:4" x14ac:dyDescent="0.2">
      <c r="A12" s="5" t="s">
        <v>31</v>
      </c>
      <c r="B12" s="160" t="s">
        <v>32</v>
      </c>
      <c r="C12" s="160"/>
      <c r="D12" s="6" t="s">
        <v>33</v>
      </c>
    </row>
    <row r="13" spans="1:4" ht="30" customHeight="1" x14ac:dyDescent="0.2">
      <c r="A13" s="5" t="s">
        <v>34</v>
      </c>
      <c r="B13" s="161" t="s">
        <v>151</v>
      </c>
      <c r="C13" s="162"/>
      <c r="D13" s="89" t="s">
        <v>198</v>
      </c>
    </row>
    <row r="14" spans="1:4" ht="13.5" thickBot="1" x14ac:dyDescent="0.25">
      <c r="A14" s="7" t="s">
        <v>4</v>
      </c>
      <c r="B14" s="149" t="s">
        <v>35</v>
      </c>
      <c r="C14" s="149"/>
      <c r="D14" s="8">
        <v>12</v>
      </c>
    </row>
    <row r="15" spans="1:4" ht="13.5" thickBot="1" x14ac:dyDescent="0.25">
      <c r="A15" s="152" t="s">
        <v>36</v>
      </c>
      <c r="B15" s="153"/>
      <c r="C15" s="153"/>
      <c r="D15" s="153"/>
    </row>
    <row r="16" spans="1:4" ht="25.5" x14ac:dyDescent="0.2">
      <c r="A16" s="77">
        <v>1</v>
      </c>
      <c r="B16" s="78" t="s">
        <v>37</v>
      </c>
      <c r="C16" s="154" t="s">
        <v>137</v>
      </c>
      <c r="D16" s="155"/>
    </row>
    <row r="17" spans="1:4" x14ac:dyDescent="0.2">
      <c r="A17" s="10">
        <v>2</v>
      </c>
      <c r="B17" s="163" t="s">
        <v>13</v>
      </c>
      <c r="C17" s="137"/>
      <c r="D17" s="11">
        <f>D23</f>
        <v>4260.4799999999996</v>
      </c>
    </row>
    <row r="18" spans="1:4" x14ac:dyDescent="0.2">
      <c r="A18" s="10">
        <v>3</v>
      </c>
      <c r="B18" s="163" t="s">
        <v>38</v>
      </c>
      <c r="C18" s="135"/>
      <c r="D18" s="12" t="s">
        <v>150</v>
      </c>
    </row>
    <row r="19" spans="1:4" x14ac:dyDescent="0.2">
      <c r="A19" s="1">
        <v>4</v>
      </c>
      <c r="B19" s="90" t="s">
        <v>115</v>
      </c>
      <c r="C19" s="91"/>
      <c r="D19" s="92" t="s">
        <v>138</v>
      </c>
    </row>
    <row r="20" spans="1:4" ht="13.5" thickBot="1" x14ac:dyDescent="0.25">
      <c r="A20" s="2">
        <v>5</v>
      </c>
      <c r="B20" s="164" t="s">
        <v>39</v>
      </c>
      <c r="C20" s="165"/>
      <c r="D20" s="93">
        <v>44946</v>
      </c>
    </row>
    <row r="21" spans="1:4" ht="13.5" thickBot="1" x14ac:dyDescent="0.25">
      <c r="A21" s="166" t="s">
        <v>24</v>
      </c>
      <c r="B21" s="167"/>
      <c r="C21" s="167"/>
      <c r="D21" s="167"/>
    </row>
    <row r="22" spans="1:4" ht="13.5" thickBot="1" x14ac:dyDescent="0.25">
      <c r="A22" s="14">
        <v>1</v>
      </c>
      <c r="B22" s="150" t="s">
        <v>40</v>
      </c>
      <c r="C22" s="151"/>
      <c r="D22" s="15" t="s">
        <v>41</v>
      </c>
    </row>
    <row r="23" spans="1:4" x14ac:dyDescent="0.2">
      <c r="A23" s="16" t="s">
        <v>29</v>
      </c>
      <c r="B23" s="138" t="s">
        <v>42</v>
      </c>
      <c r="C23" s="138"/>
      <c r="D23" s="17">
        <v>4260.4799999999996</v>
      </c>
    </row>
    <row r="24" spans="1:4" x14ac:dyDescent="0.2">
      <c r="A24" s="18" t="s">
        <v>31</v>
      </c>
      <c r="B24" s="19" t="s">
        <v>14</v>
      </c>
      <c r="C24" s="20">
        <v>0</v>
      </c>
      <c r="D24" s="21">
        <f t="shared" ref="D24" si="0">C24*D23</f>
        <v>0</v>
      </c>
    </row>
    <row r="25" spans="1:4" x14ac:dyDescent="0.2">
      <c r="A25" s="18" t="s">
        <v>34</v>
      </c>
      <c r="B25" s="136" t="s">
        <v>43</v>
      </c>
      <c r="C25" s="136"/>
      <c r="D25" s="21">
        <v>0</v>
      </c>
    </row>
    <row r="26" spans="1:4" x14ac:dyDescent="0.2">
      <c r="A26" s="18" t="s">
        <v>44</v>
      </c>
      <c r="B26" s="19" t="s">
        <v>45</v>
      </c>
      <c r="C26" s="22">
        <v>0</v>
      </c>
      <c r="D26" s="21">
        <v>0</v>
      </c>
    </row>
    <row r="27" spans="1:4" x14ac:dyDescent="0.2">
      <c r="A27" s="18" t="s">
        <v>46</v>
      </c>
      <c r="B27" s="136" t="s">
        <v>47</v>
      </c>
      <c r="C27" s="136"/>
      <c r="D27" s="21">
        <f t="shared" ref="D27" si="1">D23/220*0.2*0*15</f>
        <v>0</v>
      </c>
    </row>
    <row r="28" spans="1:4" x14ac:dyDescent="0.2">
      <c r="A28" s="18" t="s">
        <v>48</v>
      </c>
      <c r="B28" s="136" t="s">
        <v>49</v>
      </c>
      <c r="C28" s="136"/>
      <c r="D28" s="21">
        <v>0</v>
      </c>
    </row>
    <row r="29" spans="1:4" x14ac:dyDescent="0.2">
      <c r="A29" s="23" t="s">
        <v>50</v>
      </c>
      <c r="B29" s="168" t="s">
        <v>51</v>
      </c>
      <c r="C29" s="168"/>
      <c r="D29" s="24">
        <v>0</v>
      </c>
    </row>
    <row r="30" spans="1:4" ht="13.5" thickBot="1" x14ac:dyDescent="0.25">
      <c r="A30" s="169" t="s">
        <v>52</v>
      </c>
      <c r="B30" s="170"/>
      <c r="C30" s="171"/>
      <c r="D30" s="25">
        <f t="shared" ref="D30" si="2">ROUND(SUM(D23:D29),2)</f>
        <v>4260.4799999999996</v>
      </c>
    </row>
    <row r="31" spans="1:4" ht="13.5" thickBot="1" x14ac:dyDescent="0.25">
      <c r="A31" s="75" t="s">
        <v>117</v>
      </c>
      <c r="B31" s="73"/>
      <c r="C31" s="26"/>
      <c r="D31" s="27"/>
    </row>
    <row r="32" spans="1:4" ht="13.5" thickBot="1" x14ac:dyDescent="0.25">
      <c r="A32" s="141" t="s">
        <v>53</v>
      </c>
      <c r="B32" s="142"/>
      <c r="C32" s="142"/>
      <c r="D32" s="143"/>
    </row>
    <row r="33" spans="1:5" ht="13.5" thickBot="1" x14ac:dyDescent="0.25">
      <c r="A33" s="141" t="s">
        <v>54</v>
      </c>
      <c r="B33" s="142"/>
      <c r="C33" s="142"/>
      <c r="D33" s="143"/>
    </row>
    <row r="34" spans="1:5" ht="13.5" thickBot="1" x14ac:dyDescent="0.25">
      <c r="A34" s="29" t="s">
        <v>55</v>
      </c>
      <c r="B34" s="30" t="s">
        <v>56</v>
      </c>
      <c r="C34" s="31" t="s">
        <v>57</v>
      </c>
      <c r="D34" s="32" t="s">
        <v>41</v>
      </c>
    </row>
    <row r="35" spans="1:5" x14ac:dyDescent="0.2">
      <c r="A35" s="9" t="s">
        <v>29</v>
      </c>
      <c r="B35" s="33" t="s">
        <v>58</v>
      </c>
      <c r="C35" s="34">
        <v>8.3299999999999999E-2</v>
      </c>
      <c r="D35" s="11">
        <f>ROUND(D$30*C35,2)</f>
        <v>354.9</v>
      </c>
    </row>
    <row r="36" spans="1:5" x14ac:dyDescent="0.2">
      <c r="A36" s="10" t="s">
        <v>31</v>
      </c>
      <c r="B36" s="35" t="s">
        <v>59</v>
      </c>
      <c r="C36" s="36">
        <v>0.121</v>
      </c>
      <c r="D36" s="11">
        <f>ROUND(D$30*C36,2)</f>
        <v>515.52</v>
      </c>
    </row>
    <row r="37" spans="1:5" ht="13.5" thickBot="1" x14ac:dyDescent="0.25">
      <c r="A37" s="181" t="s">
        <v>134</v>
      </c>
      <c r="B37" s="182"/>
      <c r="C37" s="79">
        <f>SUM(A35:C36)</f>
        <v>0.20430000000000001</v>
      </c>
      <c r="D37" s="11">
        <f>SUM(D35:D36)</f>
        <v>870.42</v>
      </c>
    </row>
    <row r="38" spans="1:5" ht="25.5" x14ac:dyDescent="0.2">
      <c r="A38" s="1" t="s">
        <v>3</v>
      </c>
      <c r="B38" s="80" t="s">
        <v>135</v>
      </c>
      <c r="C38" s="81">
        <f>C37*C53</f>
        <v>7.1099999999999997E-2</v>
      </c>
      <c r="D38" s="11">
        <f>ROUND(D$30*C38,2)</f>
        <v>302.92</v>
      </c>
      <c r="E38" s="86"/>
    </row>
    <row r="39" spans="1:5" x14ac:dyDescent="0.2">
      <c r="A39" s="183" t="s">
        <v>60</v>
      </c>
      <c r="B39" s="184"/>
      <c r="C39" s="184"/>
      <c r="D39" s="11">
        <f>SUM(D37:D38)</f>
        <v>1173.3399999999999</v>
      </c>
    </row>
    <row r="40" spans="1:5" ht="31.5" customHeight="1" x14ac:dyDescent="0.2">
      <c r="A40" s="173" t="s">
        <v>127</v>
      </c>
      <c r="B40" s="173"/>
      <c r="C40" s="173"/>
      <c r="D40" s="173"/>
    </row>
    <row r="41" spans="1:5" ht="22.5" customHeight="1" x14ac:dyDescent="0.2">
      <c r="A41" s="173" t="s">
        <v>118</v>
      </c>
      <c r="B41" s="173"/>
      <c r="C41" s="173"/>
      <c r="D41" s="173"/>
    </row>
    <row r="42" spans="1:5" ht="33" customHeight="1" thickBot="1" x14ac:dyDescent="0.25">
      <c r="A42" s="174" t="s">
        <v>128</v>
      </c>
      <c r="B42" s="174"/>
      <c r="C42" s="174"/>
      <c r="D42" s="174"/>
    </row>
    <row r="43" spans="1:5" ht="24.75" customHeight="1" thickBot="1" x14ac:dyDescent="0.25">
      <c r="A43" s="175" t="s">
        <v>61</v>
      </c>
      <c r="B43" s="176"/>
      <c r="C43" s="176"/>
      <c r="D43" s="177"/>
    </row>
    <row r="44" spans="1:5" ht="13.5" thickBot="1" x14ac:dyDescent="0.25">
      <c r="A44" s="29" t="s">
        <v>62</v>
      </c>
      <c r="B44" s="37" t="s">
        <v>63</v>
      </c>
      <c r="C44" s="31" t="s">
        <v>57</v>
      </c>
      <c r="D44" s="32" t="s">
        <v>41</v>
      </c>
    </row>
    <row r="45" spans="1:5" x14ac:dyDescent="0.2">
      <c r="A45" s="9" t="s">
        <v>29</v>
      </c>
      <c r="B45" s="33" t="s">
        <v>64</v>
      </c>
      <c r="C45" s="34">
        <v>0.2</v>
      </c>
      <c r="D45" s="11">
        <f t="shared" ref="D45:D52" si="3">ROUND(D$30*C45,2)</f>
        <v>852.1</v>
      </c>
    </row>
    <row r="46" spans="1:5" x14ac:dyDescent="0.2">
      <c r="A46" s="10" t="s">
        <v>31</v>
      </c>
      <c r="B46" s="35" t="s">
        <v>65</v>
      </c>
      <c r="C46" s="36">
        <v>2.5000000000000001E-2</v>
      </c>
      <c r="D46" s="11">
        <f t="shared" si="3"/>
        <v>106.51</v>
      </c>
    </row>
    <row r="47" spans="1:5" x14ac:dyDescent="0.2">
      <c r="A47" s="10" t="s">
        <v>34</v>
      </c>
      <c r="B47" s="35" t="s">
        <v>66</v>
      </c>
      <c r="C47" s="88">
        <v>0.01</v>
      </c>
      <c r="D47" s="11">
        <f t="shared" si="3"/>
        <v>42.6</v>
      </c>
    </row>
    <row r="48" spans="1:5" x14ac:dyDescent="0.2">
      <c r="A48" s="10" t="s">
        <v>44</v>
      </c>
      <c r="B48" s="35" t="s">
        <v>67</v>
      </c>
      <c r="C48" s="36">
        <v>1.4999999999999999E-2</v>
      </c>
      <c r="D48" s="11">
        <f t="shared" si="3"/>
        <v>63.91</v>
      </c>
    </row>
    <row r="49" spans="1:6" x14ac:dyDescent="0.2">
      <c r="A49" s="10" t="s">
        <v>46</v>
      </c>
      <c r="B49" s="35" t="s">
        <v>68</v>
      </c>
      <c r="C49" s="36">
        <v>0.01</v>
      </c>
      <c r="D49" s="11">
        <f t="shared" si="3"/>
        <v>42.6</v>
      </c>
    </row>
    <row r="50" spans="1:6" x14ac:dyDescent="0.2">
      <c r="A50" s="10" t="s">
        <v>69</v>
      </c>
      <c r="B50" s="35" t="s">
        <v>70</v>
      </c>
      <c r="C50" s="36">
        <v>6.0000000000000001E-3</v>
      </c>
      <c r="D50" s="11">
        <f t="shared" si="3"/>
        <v>25.56</v>
      </c>
    </row>
    <row r="51" spans="1:6" x14ac:dyDescent="0.2">
      <c r="A51" s="10" t="s">
        <v>48</v>
      </c>
      <c r="B51" s="35" t="s">
        <v>9</v>
      </c>
      <c r="C51" s="36">
        <v>2E-3</v>
      </c>
      <c r="D51" s="11">
        <f t="shared" si="3"/>
        <v>8.52</v>
      </c>
    </row>
    <row r="52" spans="1:6" x14ac:dyDescent="0.2">
      <c r="A52" s="1" t="s">
        <v>50</v>
      </c>
      <c r="B52" s="38" t="s">
        <v>10</v>
      </c>
      <c r="C52" s="36">
        <v>0.08</v>
      </c>
      <c r="D52" s="11">
        <f t="shared" si="3"/>
        <v>340.84</v>
      </c>
    </row>
    <row r="53" spans="1:6" ht="13.5" thickBot="1" x14ac:dyDescent="0.25">
      <c r="A53" s="169" t="s">
        <v>71</v>
      </c>
      <c r="B53" s="171"/>
      <c r="C53" s="39">
        <f t="shared" ref="C53" si="4">SUM(C45:C52)</f>
        <v>0.34799999999999998</v>
      </c>
      <c r="D53" s="40">
        <f>SUM(D45:D52)</f>
        <v>1482.64</v>
      </c>
    </row>
    <row r="54" spans="1:6" x14ac:dyDescent="0.2">
      <c r="A54" s="76" t="s">
        <v>119</v>
      </c>
      <c r="B54" s="82"/>
      <c r="C54" s="83"/>
      <c r="D54" s="84"/>
      <c r="E54" s="85"/>
    </row>
    <row r="55" spans="1:6" x14ac:dyDescent="0.2">
      <c r="A55" s="76" t="s">
        <v>120</v>
      </c>
      <c r="B55" s="82"/>
      <c r="C55" s="83"/>
      <c r="D55" s="84"/>
      <c r="E55" s="85"/>
    </row>
    <row r="56" spans="1:6" ht="13.5" thickBot="1" x14ac:dyDescent="0.25">
      <c r="A56" s="75" t="s">
        <v>136</v>
      </c>
      <c r="B56" s="82"/>
      <c r="C56" s="83"/>
      <c r="D56" s="84"/>
      <c r="E56" s="85"/>
    </row>
    <row r="57" spans="1:6" ht="13.5" thickBot="1" x14ac:dyDescent="0.25">
      <c r="A57" s="141" t="s">
        <v>72</v>
      </c>
      <c r="B57" s="142"/>
      <c r="C57" s="142"/>
      <c r="D57" s="143"/>
    </row>
    <row r="58" spans="1:6" ht="13.5" thickBot="1" x14ac:dyDescent="0.25">
      <c r="A58" s="29" t="s">
        <v>73</v>
      </c>
      <c r="B58" s="172" t="s">
        <v>15</v>
      </c>
      <c r="C58" s="134"/>
      <c r="D58" s="41" t="s">
        <v>41</v>
      </c>
    </row>
    <row r="59" spans="1:6" x14ac:dyDescent="0.2">
      <c r="A59" s="3" t="s">
        <v>29</v>
      </c>
      <c r="B59" s="137" t="s">
        <v>74</v>
      </c>
      <c r="C59" s="138"/>
      <c r="D59" s="11">
        <f>5.5*2*22-6%*D23</f>
        <v>-13.63</v>
      </c>
      <c r="F59" s="104"/>
    </row>
    <row r="60" spans="1:6" x14ac:dyDescent="0.2">
      <c r="A60" s="5" t="s">
        <v>31</v>
      </c>
      <c r="B60" s="135" t="s">
        <v>75</v>
      </c>
      <c r="C60" s="136"/>
      <c r="D60" s="42">
        <f>40.5*22</f>
        <v>891</v>
      </c>
      <c r="F60" s="104"/>
    </row>
    <row r="61" spans="1:6" x14ac:dyDescent="0.2">
      <c r="A61" s="5" t="s">
        <v>3</v>
      </c>
      <c r="B61" s="43" t="s">
        <v>76</v>
      </c>
      <c r="C61" s="44"/>
      <c r="D61" s="42">
        <v>0</v>
      </c>
      <c r="F61" s="87"/>
    </row>
    <row r="62" spans="1:6" x14ac:dyDescent="0.2">
      <c r="A62" s="5" t="s">
        <v>44</v>
      </c>
      <c r="B62" s="45" t="s">
        <v>77</v>
      </c>
      <c r="C62" s="44"/>
      <c r="D62" s="42">
        <v>0</v>
      </c>
      <c r="F62" s="87"/>
    </row>
    <row r="63" spans="1:6" x14ac:dyDescent="0.2">
      <c r="A63" s="3" t="s">
        <v>5</v>
      </c>
      <c r="B63" s="137" t="s">
        <v>78</v>
      </c>
      <c r="C63" s="138"/>
      <c r="D63" s="11">
        <v>0</v>
      </c>
    </row>
    <row r="64" spans="1:6" x14ac:dyDescent="0.2">
      <c r="A64" s="5" t="s">
        <v>69</v>
      </c>
      <c r="B64" s="135" t="s">
        <v>79</v>
      </c>
      <c r="C64" s="136"/>
      <c r="D64" s="42">
        <v>0</v>
      </c>
    </row>
    <row r="65" spans="1:4" x14ac:dyDescent="0.2">
      <c r="A65" s="5" t="s">
        <v>7</v>
      </c>
      <c r="B65" s="43" t="s">
        <v>80</v>
      </c>
      <c r="C65" s="44"/>
      <c r="D65" s="42">
        <v>0</v>
      </c>
    </row>
    <row r="66" spans="1:4" ht="13.5" thickBot="1" x14ac:dyDescent="0.25">
      <c r="A66" s="46" t="s">
        <v>69</v>
      </c>
      <c r="B66" s="47" t="s">
        <v>81</v>
      </c>
      <c r="C66" s="48"/>
      <c r="D66" s="49">
        <v>0</v>
      </c>
    </row>
    <row r="67" spans="1:4" ht="13.5" thickBot="1" x14ac:dyDescent="0.25">
      <c r="A67" s="139" t="s">
        <v>82</v>
      </c>
      <c r="B67" s="140" t="s">
        <v>82</v>
      </c>
      <c r="C67" s="140"/>
      <c r="D67" s="50">
        <f>SUM(D60:D65)</f>
        <v>891</v>
      </c>
    </row>
    <row r="68" spans="1:4" x14ac:dyDescent="0.2">
      <c r="A68" s="76" t="s">
        <v>121</v>
      </c>
      <c r="B68" s="28"/>
      <c r="C68" s="28"/>
      <c r="D68" s="74"/>
    </row>
    <row r="69" spans="1:4" ht="23.25" customHeight="1" thickBot="1" x14ac:dyDescent="0.25">
      <c r="A69" s="180" t="s">
        <v>122</v>
      </c>
      <c r="B69" s="180"/>
      <c r="C69" s="180"/>
      <c r="D69" s="180"/>
    </row>
    <row r="70" spans="1:4" ht="13.5" thickBot="1" x14ac:dyDescent="0.25">
      <c r="A70" s="141" t="s">
        <v>83</v>
      </c>
      <c r="B70" s="142"/>
      <c r="C70" s="142"/>
      <c r="D70" s="143"/>
    </row>
    <row r="71" spans="1:4" ht="36.75" customHeight="1" thickBot="1" x14ac:dyDescent="0.25">
      <c r="A71" s="54">
        <v>2</v>
      </c>
      <c r="B71" s="132" t="s">
        <v>84</v>
      </c>
      <c r="C71" s="134"/>
      <c r="D71" s="55" t="s">
        <v>85</v>
      </c>
    </row>
    <row r="72" spans="1:4" ht="13.5" thickBot="1" x14ac:dyDescent="0.25">
      <c r="A72" s="56" t="s">
        <v>55</v>
      </c>
      <c r="B72" s="128" t="s">
        <v>56</v>
      </c>
      <c r="C72" s="129"/>
      <c r="D72" s="57">
        <f>D39</f>
        <v>1173.3399999999999</v>
      </c>
    </row>
    <row r="73" spans="1:4" ht="13.5" thickBot="1" x14ac:dyDescent="0.25">
      <c r="A73" s="56" t="s">
        <v>62</v>
      </c>
      <c r="B73" s="128" t="s">
        <v>63</v>
      </c>
      <c r="C73" s="129"/>
      <c r="D73" s="57">
        <f>D53</f>
        <v>1482.64</v>
      </c>
    </row>
    <row r="74" spans="1:4" ht="13.5" thickBot="1" x14ac:dyDescent="0.25">
      <c r="A74" s="56" t="s">
        <v>73</v>
      </c>
      <c r="B74" s="130" t="s">
        <v>15</v>
      </c>
      <c r="C74" s="131"/>
      <c r="D74" s="57">
        <f>D67</f>
        <v>891</v>
      </c>
    </row>
    <row r="75" spans="1:4" ht="13.5" thickBot="1" x14ac:dyDescent="0.25">
      <c r="A75" s="132" t="s">
        <v>86</v>
      </c>
      <c r="B75" s="133"/>
      <c r="C75" s="134"/>
      <c r="D75" s="58">
        <f>SUM(D72:D74)</f>
        <v>3546.98</v>
      </c>
    </row>
    <row r="76" spans="1:4" ht="13.5" thickBot="1" x14ac:dyDescent="0.25">
      <c r="A76" s="141" t="s">
        <v>87</v>
      </c>
      <c r="B76" s="142"/>
      <c r="C76" s="142"/>
      <c r="D76" s="143"/>
    </row>
    <row r="77" spans="1:4" ht="13.5" thickBot="1" x14ac:dyDescent="0.25">
      <c r="A77" s="54">
        <v>3</v>
      </c>
      <c r="B77" s="37" t="s">
        <v>20</v>
      </c>
      <c r="C77" s="59" t="s">
        <v>0</v>
      </c>
      <c r="D77" s="55" t="s">
        <v>85</v>
      </c>
    </row>
    <row r="78" spans="1:4" ht="13.5" thickBot="1" x14ac:dyDescent="0.25">
      <c r="A78" s="56" t="s">
        <v>1</v>
      </c>
      <c r="B78" s="60" t="s">
        <v>11</v>
      </c>
      <c r="C78" s="61">
        <v>4.1999999999999997E-3</v>
      </c>
      <c r="D78" s="57">
        <f t="shared" ref="D78:D83" si="5">C78*$D$30</f>
        <v>17.89</v>
      </c>
    </row>
    <row r="79" spans="1:4" ht="13.5" thickBot="1" x14ac:dyDescent="0.25">
      <c r="A79" s="56" t="s">
        <v>2</v>
      </c>
      <c r="B79" s="60" t="s">
        <v>88</v>
      </c>
      <c r="C79" s="61">
        <f>C78*C52</f>
        <v>2.9999999999999997E-4</v>
      </c>
      <c r="D79" s="57">
        <f t="shared" si="5"/>
        <v>1.28</v>
      </c>
    </row>
    <row r="80" spans="1:4" ht="26.25" customHeight="1" thickBot="1" x14ac:dyDescent="0.25">
      <c r="A80" s="56" t="s">
        <v>3</v>
      </c>
      <c r="B80" s="60" t="s">
        <v>89</v>
      </c>
      <c r="C80" s="61">
        <v>3.4799999999999998E-2</v>
      </c>
      <c r="D80" s="57">
        <f t="shared" si="5"/>
        <v>148.26</v>
      </c>
    </row>
    <row r="81" spans="1:4" ht="15.75" customHeight="1" thickBot="1" x14ac:dyDescent="0.25">
      <c r="A81" s="56" t="s">
        <v>4</v>
      </c>
      <c r="B81" s="60" t="s">
        <v>21</v>
      </c>
      <c r="C81" s="61">
        <v>1.9400000000000001E-2</v>
      </c>
      <c r="D81" s="57">
        <f t="shared" si="5"/>
        <v>82.65</v>
      </c>
    </row>
    <row r="82" spans="1:4" ht="27" customHeight="1" thickBot="1" x14ac:dyDescent="0.25">
      <c r="A82" s="56" t="s">
        <v>5</v>
      </c>
      <c r="B82" s="60" t="s">
        <v>130</v>
      </c>
      <c r="C82" s="61">
        <f>C81*C53</f>
        <v>6.7999999999999996E-3</v>
      </c>
      <c r="D82" s="57">
        <f t="shared" si="5"/>
        <v>28.97</v>
      </c>
    </row>
    <row r="83" spans="1:4" ht="26.25" customHeight="1" thickBot="1" x14ac:dyDescent="0.25">
      <c r="A83" s="56" t="s">
        <v>6</v>
      </c>
      <c r="B83" s="60" t="s">
        <v>90</v>
      </c>
      <c r="C83" s="61">
        <v>5.1999999999999998E-3</v>
      </c>
      <c r="D83" s="57">
        <f t="shared" si="5"/>
        <v>22.15</v>
      </c>
    </row>
    <row r="84" spans="1:4" ht="13.5" thickBot="1" x14ac:dyDescent="0.25">
      <c r="A84" s="132" t="s">
        <v>86</v>
      </c>
      <c r="B84" s="134"/>
      <c r="C84" s="62">
        <f t="shared" ref="C84" si="6">SUM(C78:C83)</f>
        <v>7.0699999999999999E-2</v>
      </c>
      <c r="D84" s="63">
        <f>SUM(D78:D83)</f>
        <v>301.2</v>
      </c>
    </row>
    <row r="85" spans="1:4" ht="33.75" customHeight="1" thickBot="1" x14ac:dyDescent="0.25">
      <c r="A85" s="179" t="s">
        <v>123</v>
      </c>
      <c r="B85" s="179"/>
      <c r="C85" s="179"/>
      <c r="D85" s="179"/>
    </row>
    <row r="86" spans="1:4" ht="13.5" thickBot="1" x14ac:dyDescent="0.25">
      <c r="A86" s="141" t="s">
        <v>91</v>
      </c>
      <c r="B86" s="142"/>
      <c r="C86" s="142"/>
      <c r="D86" s="143"/>
    </row>
    <row r="87" spans="1:4" ht="15.75" customHeight="1" thickBot="1" x14ac:dyDescent="0.25">
      <c r="A87" s="132" t="s">
        <v>92</v>
      </c>
      <c r="B87" s="133"/>
      <c r="C87" s="133"/>
      <c r="D87" s="134"/>
    </row>
    <row r="88" spans="1:4" ht="15" customHeight="1" thickBot="1" x14ac:dyDescent="0.25">
      <c r="A88" s="54" t="s">
        <v>18</v>
      </c>
      <c r="B88" s="64" t="s">
        <v>93</v>
      </c>
      <c r="C88" s="54" t="s">
        <v>0</v>
      </c>
      <c r="D88" s="55" t="s">
        <v>85</v>
      </c>
    </row>
    <row r="89" spans="1:4" ht="13.5" thickBot="1" x14ac:dyDescent="0.25">
      <c r="A89" s="56" t="s">
        <v>1</v>
      </c>
      <c r="B89" s="60" t="s">
        <v>131</v>
      </c>
      <c r="C89" s="65">
        <v>9.2999999999999992E-3</v>
      </c>
      <c r="D89" s="66">
        <f t="shared" ref="D89:D94" si="7">C89*$D$30</f>
        <v>39.619999999999997</v>
      </c>
    </row>
    <row r="90" spans="1:4" ht="13.5" thickBot="1" x14ac:dyDescent="0.25">
      <c r="A90" s="56" t="s">
        <v>2</v>
      </c>
      <c r="B90" s="60" t="s">
        <v>94</v>
      </c>
      <c r="C90" s="65">
        <v>4.1999999999999997E-3</v>
      </c>
      <c r="D90" s="66">
        <f t="shared" si="7"/>
        <v>17.89</v>
      </c>
    </row>
    <row r="91" spans="1:4" ht="15" customHeight="1" thickBot="1" x14ac:dyDescent="0.25">
      <c r="A91" s="56" t="s">
        <v>3</v>
      </c>
      <c r="B91" s="60" t="s">
        <v>95</v>
      </c>
      <c r="C91" s="65">
        <v>2.0000000000000001E-4</v>
      </c>
      <c r="D91" s="66">
        <f t="shared" si="7"/>
        <v>0.85</v>
      </c>
    </row>
    <row r="92" spans="1:4" ht="22.5" customHeight="1" thickBot="1" x14ac:dyDescent="0.25">
      <c r="A92" s="56" t="s">
        <v>4</v>
      </c>
      <c r="B92" s="60" t="s">
        <v>96</v>
      </c>
      <c r="C92" s="65">
        <v>4.1999999999999997E-3</v>
      </c>
      <c r="D92" s="66">
        <f t="shared" si="7"/>
        <v>17.89</v>
      </c>
    </row>
    <row r="93" spans="1:4" ht="13.5" thickBot="1" x14ac:dyDescent="0.25">
      <c r="A93" s="56" t="s">
        <v>5</v>
      </c>
      <c r="B93" s="60" t="s">
        <v>132</v>
      </c>
      <c r="C93" s="65">
        <v>2.0000000000000001E-4</v>
      </c>
      <c r="D93" s="66">
        <f t="shared" si="7"/>
        <v>0.85</v>
      </c>
    </row>
    <row r="94" spans="1:4" ht="39" thickBot="1" x14ac:dyDescent="0.25">
      <c r="A94" s="56" t="s">
        <v>6</v>
      </c>
      <c r="B94" s="60" t="s">
        <v>152</v>
      </c>
      <c r="C94" s="65">
        <f>SUM(C89:C93)*C53</f>
        <v>6.3E-3</v>
      </c>
      <c r="D94" s="66">
        <f t="shared" si="7"/>
        <v>26.84</v>
      </c>
    </row>
    <row r="95" spans="1:4" ht="13.5" thickBot="1" x14ac:dyDescent="0.25">
      <c r="A95" s="132" t="s">
        <v>60</v>
      </c>
      <c r="B95" s="133"/>
      <c r="C95" s="67">
        <f t="shared" ref="C95" si="8">SUM(C89:C94)</f>
        <v>2.4400000000000002E-2</v>
      </c>
      <c r="D95" s="63">
        <f>SUM(D89:D94)</f>
        <v>103.94</v>
      </c>
    </row>
    <row r="96" spans="1:4" ht="30.75" customHeight="1" thickBot="1" x14ac:dyDescent="0.25">
      <c r="A96" s="178" t="s">
        <v>129</v>
      </c>
      <c r="B96" s="178"/>
      <c r="C96" s="178"/>
      <c r="D96" s="178"/>
    </row>
    <row r="97" spans="1:4" ht="15.75" customHeight="1" thickBot="1" x14ac:dyDescent="0.25">
      <c r="A97" s="141" t="s">
        <v>97</v>
      </c>
      <c r="B97" s="142"/>
      <c r="C97" s="142"/>
      <c r="D97" s="143"/>
    </row>
    <row r="98" spans="1:4" ht="15.75" customHeight="1" thickBot="1" x14ac:dyDescent="0.25">
      <c r="A98" s="54" t="s">
        <v>19</v>
      </c>
      <c r="B98" s="132" t="s">
        <v>98</v>
      </c>
      <c r="C98" s="134"/>
      <c r="D98" s="55" t="s">
        <v>85</v>
      </c>
    </row>
    <row r="99" spans="1:4" ht="15" customHeight="1" thickBot="1" x14ac:dyDescent="0.25">
      <c r="A99" s="56" t="s">
        <v>1</v>
      </c>
      <c r="B99" s="130" t="s">
        <v>133</v>
      </c>
      <c r="C99" s="131"/>
      <c r="D99" s="57">
        <v>0</v>
      </c>
    </row>
    <row r="100" spans="1:4" ht="15.75" customHeight="1" thickBot="1" x14ac:dyDescent="0.25">
      <c r="A100" s="132" t="s">
        <v>86</v>
      </c>
      <c r="B100" s="133"/>
      <c r="C100" s="134"/>
      <c r="D100" s="57">
        <f>SUM(D99)</f>
        <v>0</v>
      </c>
    </row>
    <row r="101" spans="1:4" ht="13.5" thickBot="1" x14ac:dyDescent="0.25">
      <c r="A101" s="51"/>
      <c r="C101" s="52"/>
      <c r="D101" s="53"/>
    </row>
    <row r="102" spans="1:4" ht="13.5" thickBot="1" x14ac:dyDescent="0.25">
      <c r="A102" s="141" t="s">
        <v>99</v>
      </c>
      <c r="B102" s="142"/>
      <c r="C102" s="142"/>
      <c r="D102" s="143"/>
    </row>
    <row r="103" spans="1:4" ht="13.5" thickBot="1" x14ac:dyDescent="0.25">
      <c r="A103" s="54">
        <v>4</v>
      </c>
      <c r="B103" s="132" t="s">
        <v>100</v>
      </c>
      <c r="C103" s="134"/>
      <c r="D103" s="55" t="s">
        <v>85</v>
      </c>
    </row>
    <row r="104" spans="1:4" ht="15" customHeight="1" thickBot="1" x14ac:dyDescent="0.25">
      <c r="A104" s="56" t="s">
        <v>18</v>
      </c>
      <c r="B104" s="130" t="s">
        <v>93</v>
      </c>
      <c r="C104" s="131"/>
      <c r="D104" s="57">
        <f>D95</f>
        <v>103.94</v>
      </c>
    </row>
    <row r="105" spans="1:4" ht="15.75" customHeight="1" thickBot="1" x14ac:dyDescent="0.25">
      <c r="A105" s="56" t="s">
        <v>19</v>
      </c>
      <c r="B105" s="130" t="s">
        <v>98</v>
      </c>
      <c r="C105" s="131"/>
      <c r="D105" s="57">
        <f>D100</f>
        <v>0</v>
      </c>
    </row>
    <row r="106" spans="1:4" ht="15.75" customHeight="1" thickBot="1" x14ac:dyDescent="0.25">
      <c r="A106" s="132" t="s">
        <v>86</v>
      </c>
      <c r="B106" s="133"/>
      <c r="C106" s="134"/>
      <c r="D106" s="63">
        <f>SUM(D104:D105)</f>
        <v>103.94</v>
      </c>
    </row>
    <row r="107" spans="1:4" ht="15.75" customHeight="1" thickBot="1" x14ac:dyDescent="0.25">
      <c r="A107" s="51"/>
      <c r="C107" s="52"/>
      <c r="D107" s="53"/>
    </row>
    <row r="108" spans="1:4" ht="15.75" customHeight="1" thickBot="1" x14ac:dyDescent="0.25">
      <c r="A108" s="141" t="s">
        <v>101</v>
      </c>
      <c r="B108" s="142"/>
      <c r="C108" s="142"/>
      <c r="D108" s="143"/>
    </row>
    <row r="109" spans="1:4" ht="15.75" customHeight="1" thickBot="1" x14ac:dyDescent="0.25">
      <c r="A109" s="54">
        <v>5</v>
      </c>
      <c r="B109" s="132" t="s">
        <v>16</v>
      </c>
      <c r="C109" s="134"/>
      <c r="D109" s="55" t="s">
        <v>85</v>
      </c>
    </row>
    <row r="110" spans="1:4" ht="13.5" thickBot="1" x14ac:dyDescent="0.25">
      <c r="A110" s="56" t="s">
        <v>1</v>
      </c>
      <c r="B110" s="130" t="s">
        <v>17</v>
      </c>
      <c r="C110" s="131"/>
      <c r="D110" s="57">
        <v>0</v>
      </c>
    </row>
    <row r="111" spans="1:4" ht="13.5" thickBot="1" x14ac:dyDescent="0.25">
      <c r="A111" s="56" t="s">
        <v>2</v>
      </c>
      <c r="B111" s="130" t="s">
        <v>25</v>
      </c>
      <c r="C111" s="131"/>
      <c r="D111" s="57">
        <v>0</v>
      </c>
    </row>
    <row r="112" spans="1:4" ht="13.5" thickBot="1" x14ac:dyDescent="0.25">
      <c r="A112" s="56" t="s">
        <v>3</v>
      </c>
      <c r="B112" s="130" t="s">
        <v>116</v>
      </c>
      <c r="C112" s="131"/>
      <c r="D112" s="57">
        <v>0</v>
      </c>
    </row>
    <row r="113" spans="1:5" ht="15" customHeight="1" thickBot="1" x14ac:dyDescent="0.25">
      <c r="A113" s="56" t="s">
        <v>4</v>
      </c>
      <c r="B113" s="130" t="s">
        <v>8</v>
      </c>
      <c r="C113" s="131"/>
      <c r="D113" s="57">
        <v>0</v>
      </c>
    </row>
    <row r="114" spans="1:5" ht="15.75" customHeight="1" thickBot="1" x14ac:dyDescent="0.25">
      <c r="A114" s="132" t="s">
        <v>60</v>
      </c>
      <c r="B114" s="133"/>
      <c r="C114" s="134"/>
      <c r="D114" s="58">
        <f>SUM(D110:D113)</f>
        <v>0</v>
      </c>
    </row>
    <row r="115" spans="1:5" ht="13.5" thickBot="1" x14ac:dyDescent="0.25">
      <c r="A115" s="51"/>
      <c r="C115" s="52"/>
      <c r="D115" s="53"/>
    </row>
    <row r="116" spans="1:5" ht="15.75" customHeight="1" thickBot="1" x14ac:dyDescent="0.25">
      <c r="A116" s="141" t="s">
        <v>102</v>
      </c>
      <c r="B116" s="142"/>
      <c r="C116" s="142"/>
      <c r="D116" s="143"/>
    </row>
    <row r="117" spans="1:5" ht="18" customHeight="1" thickBot="1" x14ac:dyDescent="0.25">
      <c r="A117" s="54">
        <v>6</v>
      </c>
      <c r="B117" s="68" t="s">
        <v>22</v>
      </c>
      <c r="C117" s="37" t="s">
        <v>0</v>
      </c>
      <c r="D117" s="55" t="s">
        <v>85</v>
      </c>
    </row>
    <row r="118" spans="1:5" ht="15.75" customHeight="1" thickBot="1" x14ac:dyDescent="0.25">
      <c r="A118" s="56" t="s">
        <v>1</v>
      </c>
      <c r="B118" s="69" t="s">
        <v>23</v>
      </c>
      <c r="C118" s="65">
        <v>0.05</v>
      </c>
      <c r="D118" s="57">
        <f>C118*D136</f>
        <v>410.63</v>
      </c>
    </row>
    <row r="119" spans="1:5" ht="13.5" thickBot="1" x14ac:dyDescent="0.25">
      <c r="A119" s="56" t="s">
        <v>2</v>
      </c>
      <c r="B119" s="69" t="s">
        <v>103</v>
      </c>
      <c r="C119" s="65">
        <v>0.05</v>
      </c>
      <c r="D119" s="57">
        <f>(D118+D136)*C119</f>
        <v>431.16</v>
      </c>
    </row>
    <row r="120" spans="1:5" ht="13.5" thickBot="1" x14ac:dyDescent="0.25">
      <c r="A120" s="56" t="s">
        <v>3</v>
      </c>
      <c r="B120" s="69" t="s">
        <v>104</v>
      </c>
      <c r="C120" s="65">
        <f>C121+C122+C123</f>
        <v>0.14249999999999999</v>
      </c>
      <c r="D120" s="57">
        <f>((D118+D119+D136)/(1-C120))*C120</f>
        <v>1504.67</v>
      </c>
      <c r="E120" s="87"/>
    </row>
    <row r="121" spans="1:5" ht="13.5" thickBot="1" x14ac:dyDescent="0.25">
      <c r="A121" s="56"/>
      <c r="B121" s="69" t="s">
        <v>105</v>
      </c>
      <c r="C121" s="65">
        <v>9.2499999999999999E-2</v>
      </c>
      <c r="D121" s="57">
        <f>D138*C121</f>
        <v>976.71</v>
      </c>
    </row>
    <row r="122" spans="1:5" ht="13.5" thickBot="1" x14ac:dyDescent="0.25">
      <c r="A122" s="56"/>
      <c r="B122" s="69" t="s">
        <v>106</v>
      </c>
      <c r="C122" s="70">
        <v>0.05</v>
      </c>
      <c r="D122" s="57">
        <f>C122*D138</f>
        <v>527.95000000000005</v>
      </c>
    </row>
    <row r="123" spans="1:5" ht="13.5" thickBot="1" x14ac:dyDescent="0.25">
      <c r="A123" s="56"/>
      <c r="B123" s="69" t="s">
        <v>107</v>
      </c>
      <c r="C123" s="70">
        <v>0</v>
      </c>
      <c r="D123" s="57">
        <f>C123*D138</f>
        <v>0</v>
      </c>
    </row>
    <row r="124" spans="1:5" ht="13.5" thickBot="1" x14ac:dyDescent="0.25">
      <c r="A124" s="132" t="s">
        <v>60</v>
      </c>
      <c r="B124" s="134"/>
      <c r="C124" s="67">
        <f>C120+C118+C119</f>
        <v>0.24249999999999999</v>
      </c>
      <c r="D124" s="55">
        <f>SUM(D118,D119,D120)</f>
        <v>2346.46</v>
      </c>
    </row>
    <row r="125" spans="1:5" x14ac:dyDescent="0.2">
      <c r="A125" s="76" t="s">
        <v>124</v>
      </c>
      <c r="C125" s="52"/>
      <c r="D125" s="53"/>
    </row>
    <row r="126" spans="1:5" ht="21.75" customHeight="1" x14ac:dyDescent="0.2">
      <c r="A126" s="180" t="s">
        <v>125</v>
      </c>
      <c r="B126" s="180"/>
      <c r="C126" s="180"/>
      <c r="D126" s="180"/>
    </row>
    <row r="127" spans="1:5" x14ac:dyDescent="0.2">
      <c r="A127" s="76" t="s">
        <v>126</v>
      </c>
      <c r="C127" s="52"/>
      <c r="D127" s="53"/>
    </row>
    <row r="128" spans="1:5" ht="13.5" thickBot="1" x14ac:dyDescent="0.25">
      <c r="A128" s="51"/>
      <c r="C128" s="52"/>
      <c r="D128" s="53"/>
    </row>
    <row r="129" spans="1:4" ht="15" customHeight="1" thickBot="1" x14ac:dyDescent="0.25">
      <c r="A129" s="141" t="s">
        <v>108</v>
      </c>
      <c r="B129" s="142"/>
      <c r="C129" s="142"/>
      <c r="D129" s="143"/>
    </row>
    <row r="130" spans="1:4" ht="21.75" customHeight="1" thickBot="1" x14ac:dyDescent="0.25">
      <c r="A130" s="54"/>
      <c r="B130" s="175" t="s">
        <v>109</v>
      </c>
      <c r="C130" s="177"/>
      <c r="D130" s="55" t="s">
        <v>85</v>
      </c>
    </row>
    <row r="131" spans="1:4" ht="15.75" customHeight="1" thickBot="1" x14ac:dyDescent="0.25">
      <c r="A131" s="71" t="s">
        <v>1</v>
      </c>
      <c r="B131" s="128" t="s">
        <v>24</v>
      </c>
      <c r="C131" s="129"/>
      <c r="D131" s="57">
        <f>D30</f>
        <v>4260.4799999999996</v>
      </c>
    </row>
    <row r="132" spans="1:4" ht="15.75" customHeight="1" thickBot="1" x14ac:dyDescent="0.25">
      <c r="A132" s="71" t="s">
        <v>2</v>
      </c>
      <c r="B132" s="130" t="s">
        <v>53</v>
      </c>
      <c r="C132" s="131"/>
      <c r="D132" s="57">
        <f>D75</f>
        <v>3546.98</v>
      </c>
    </row>
    <row r="133" spans="1:4" ht="13.5" thickBot="1" x14ac:dyDescent="0.25">
      <c r="A133" s="71" t="s">
        <v>3</v>
      </c>
      <c r="B133" s="130" t="s">
        <v>87</v>
      </c>
      <c r="C133" s="131"/>
      <c r="D133" s="57">
        <f>D84</f>
        <v>301.2</v>
      </c>
    </row>
    <row r="134" spans="1:4" ht="15.75" customHeight="1" thickBot="1" x14ac:dyDescent="0.25">
      <c r="A134" s="71" t="s">
        <v>4</v>
      </c>
      <c r="B134" s="130" t="s">
        <v>91</v>
      </c>
      <c r="C134" s="131"/>
      <c r="D134" s="57">
        <f>D106</f>
        <v>103.94</v>
      </c>
    </row>
    <row r="135" spans="1:4" ht="15" customHeight="1" thickBot="1" x14ac:dyDescent="0.25">
      <c r="A135" s="71" t="s">
        <v>5</v>
      </c>
      <c r="B135" s="130" t="s">
        <v>101</v>
      </c>
      <c r="C135" s="131"/>
      <c r="D135" s="57">
        <f>D114</f>
        <v>0</v>
      </c>
    </row>
    <row r="136" spans="1:4" ht="13.5" thickBot="1" x14ac:dyDescent="0.25">
      <c r="A136" s="132" t="s">
        <v>110</v>
      </c>
      <c r="B136" s="133"/>
      <c r="C136" s="134"/>
      <c r="D136" s="57">
        <f>SUM(D131:D135)</f>
        <v>8212.6</v>
      </c>
    </row>
    <row r="137" spans="1:4" ht="14.25" customHeight="1" thickBot="1" x14ac:dyDescent="0.25">
      <c r="A137" s="71" t="s">
        <v>6</v>
      </c>
      <c r="B137" s="128" t="s">
        <v>111</v>
      </c>
      <c r="C137" s="129"/>
      <c r="D137" s="72">
        <f>D124</f>
        <v>2346.46</v>
      </c>
    </row>
    <row r="138" spans="1:4" ht="15" customHeight="1" thickBot="1" x14ac:dyDescent="0.25">
      <c r="A138" s="146" t="s">
        <v>112</v>
      </c>
      <c r="B138" s="147"/>
      <c r="C138" s="148"/>
      <c r="D138" s="94">
        <f>ROUND((D136+D137),2)</f>
        <v>10559.06</v>
      </c>
    </row>
    <row r="139" spans="1:4" ht="13.5" thickBot="1" x14ac:dyDescent="0.25">
      <c r="A139" s="146" t="s">
        <v>145</v>
      </c>
      <c r="B139" s="147"/>
      <c r="C139" s="97">
        <v>149</v>
      </c>
      <c r="D139" s="96">
        <f>D138*C139</f>
        <v>1573299.94</v>
      </c>
    </row>
    <row r="140" spans="1:4" ht="13.5" thickBot="1" x14ac:dyDescent="0.25">
      <c r="A140" s="132" t="s">
        <v>146</v>
      </c>
      <c r="B140" s="134"/>
      <c r="C140" s="98">
        <v>12</v>
      </c>
      <c r="D140" s="95">
        <f>D139*C140</f>
        <v>18879599.280000001</v>
      </c>
    </row>
    <row r="141" spans="1:4" ht="15" customHeight="1" x14ac:dyDescent="0.2"/>
    <row r="143" spans="1:4" ht="15" customHeight="1" x14ac:dyDescent="0.2"/>
    <row r="144" spans="1:4" ht="14.25" customHeight="1" x14ac:dyDescent="0.2"/>
  </sheetData>
  <mergeCells count="88">
    <mergeCell ref="A139:B139"/>
    <mergeCell ref="A140:B140"/>
    <mergeCell ref="A37:B37"/>
    <mergeCell ref="A39:C39"/>
    <mergeCell ref="B111:C111"/>
    <mergeCell ref="B112:C112"/>
    <mergeCell ref="A136:C136"/>
    <mergeCell ref="B113:C113"/>
    <mergeCell ref="A114:C114"/>
    <mergeCell ref="A106:C106"/>
    <mergeCell ref="A108:D108"/>
    <mergeCell ref="B109:C109"/>
    <mergeCell ref="B110:C110"/>
    <mergeCell ref="A86:D86"/>
    <mergeCell ref="A100:C100"/>
    <mergeCell ref="A102:D102"/>
    <mergeCell ref="B137:C137"/>
    <mergeCell ref="A138:C138"/>
    <mergeCell ref="A116:D116"/>
    <mergeCell ref="A124:B124"/>
    <mergeCell ref="A129:D129"/>
    <mergeCell ref="B130:C130"/>
    <mergeCell ref="B131:C131"/>
    <mergeCell ref="B132:C132"/>
    <mergeCell ref="B133:C133"/>
    <mergeCell ref="B134:C134"/>
    <mergeCell ref="B135:C135"/>
    <mergeCell ref="A126:D126"/>
    <mergeCell ref="B59:C59"/>
    <mergeCell ref="B105:C105"/>
    <mergeCell ref="A87:D87"/>
    <mergeCell ref="A95:B95"/>
    <mergeCell ref="A97:D97"/>
    <mergeCell ref="B98:C98"/>
    <mergeCell ref="B99:C99"/>
    <mergeCell ref="A96:D96"/>
    <mergeCell ref="A76:D76"/>
    <mergeCell ref="A84:B84"/>
    <mergeCell ref="B103:C103"/>
    <mergeCell ref="B104:C104"/>
    <mergeCell ref="A85:D85"/>
    <mergeCell ref="A69:D69"/>
    <mergeCell ref="B71:C71"/>
    <mergeCell ref="B72:C72"/>
    <mergeCell ref="A32:D32"/>
    <mergeCell ref="A33:D33"/>
    <mergeCell ref="A53:B53"/>
    <mergeCell ref="A57:D57"/>
    <mergeCell ref="B58:C58"/>
    <mergeCell ref="A40:D40"/>
    <mergeCell ref="A41:D41"/>
    <mergeCell ref="A42:D42"/>
    <mergeCell ref="A43:D43"/>
    <mergeCell ref="B27:C27"/>
    <mergeCell ref="B25:C25"/>
    <mergeCell ref="B28:C28"/>
    <mergeCell ref="B29:C29"/>
    <mergeCell ref="A30:C30"/>
    <mergeCell ref="A1:D1"/>
    <mergeCell ref="A2:D2"/>
    <mergeCell ref="A3:D3"/>
    <mergeCell ref="A4:D4"/>
    <mergeCell ref="A6:D6"/>
    <mergeCell ref="A5:D5"/>
    <mergeCell ref="A7:D7"/>
    <mergeCell ref="A8:D8"/>
    <mergeCell ref="B14:C14"/>
    <mergeCell ref="B22:C22"/>
    <mergeCell ref="B23:C23"/>
    <mergeCell ref="A15:D15"/>
    <mergeCell ref="C16:D16"/>
    <mergeCell ref="A9:D9"/>
    <mergeCell ref="A10:D10"/>
    <mergeCell ref="B11:C11"/>
    <mergeCell ref="B12:C12"/>
    <mergeCell ref="B13:C13"/>
    <mergeCell ref="B17:C17"/>
    <mergeCell ref="B18:C18"/>
    <mergeCell ref="B20:C20"/>
    <mergeCell ref="A21:D21"/>
    <mergeCell ref="B73:C73"/>
    <mergeCell ref="B74:C74"/>
    <mergeCell ref="A75:C75"/>
    <mergeCell ref="B60:C60"/>
    <mergeCell ref="B63:C63"/>
    <mergeCell ref="B64:C64"/>
    <mergeCell ref="A67:C67"/>
    <mergeCell ref="A70:D70"/>
  </mergeCells>
  <pageMargins left="0.51181102362204722" right="0.51181102362204722" top="1.1811023622047245" bottom="0.78740157480314965" header="0.31496062992125984" footer="0.31496062992125984"/>
  <pageSetup paperSize="9" scale="63" fitToHeight="0" orientation="portrait" r:id="rId1"/>
  <headerFooter>
    <oddHeader>&amp;L&amp;8MINISTÉRIO DA EDUCAÇÃO
SECRETARIA EXECUTIVA
SUBSECRETARIA DE ASSUNTOS ADMINISTRATIVOS
COORDENAÇÃO GERAL DE COMPRAS E CONTRATOS
COORDENAÇÃO DE GESTÃO DE CONTRATOS
Divisão de Contratação e Análise de reajustes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9D8F3-600C-43B5-832F-C7F9867235D5}">
  <sheetPr>
    <pageSetUpPr fitToPage="1"/>
  </sheetPr>
  <dimension ref="A1:F144"/>
  <sheetViews>
    <sheetView showGridLines="0" topLeftCell="A112" zoomScaleNormal="100" workbookViewId="0">
      <selection activeCell="D94" sqref="D94"/>
    </sheetView>
  </sheetViews>
  <sheetFormatPr defaultRowHeight="12.75" x14ac:dyDescent="0.2"/>
  <cols>
    <col min="1" max="1" width="5" style="13" customWidth="1"/>
    <col min="2" max="2" width="50.140625" style="13" customWidth="1"/>
    <col min="3" max="3" width="13.140625" style="13" customWidth="1"/>
    <col min="4" max="4" width="31" style="13" customWidth="1"/>
    <col min="5" max="5" width="9.140625" style="13"/>
    <col min="6" max="6" width="11.42578125" style="13" bestFit="1" customWidth="1"/>
    <col min="7" max="16384" width="9.140625" style="13"/>
  </cols>
  <sheetData>
    <row r="1" spans="1:4" ht="12.75" customHeight="1" x14ac:dyDescent="0.2">
      <c r="A1" s="123" t="s">
        <v>26</v>
      </c>
      <c r="B1" s="124"/>
      <c r="C1" s="124"/>
      <c r="D1" s="124"/>
    </row>
    <row r="2" spans="1:4" ht="12.75" customHeight="1" x14ac:dyDescent="0.2">
      <c r="A2" s="123" t="s">
        <v>27</v>
      </c>
      <c r="B2" s="124"/>
      <c r="C2" s="124"/>
      <c r="D2" s="124"/>
    </row>
    <row r="3" spans="1:4" ht="12.75" customHeight="1" x14ac:dyDescent="0.2">
      <c r="A3" s="123" t="s">
        <v>147</v>
      </c>
      <c r="B3" s="124"/>
      <c r="C3" s="124"/>
      <c r="D3" s="124"/>
    </row>
    <row r="4" spans="1:4" ht="15" customHeight="1" x14ac:dyDescent="0.2">
      <c r="A4" s="123" t="s">
        <v>148</v>
      </c>
      <c r="B4" s="124"/>
      <c r="C4" s="124"/>
      <c r="D4" s="124"/>
    </row>
    <row r="5" spans="1:4" ht="15" customHeight="1" x14ac:dyDescent="0.2">
      <c r="A5" s="123" t="s">
        <v>149</v>
      </c>
      <c r="B5" s="124"/>
      <c r="C5" s="124"/>
      <c r="D5" s="124"/>
    </row>
    <row r="6" spans="1:4" ht="18.75" customHeight="1" x14ac:dyDescent="0.2">
      <c r="A6" s="123"/>
      <c r="B6" s="124"/>
      <c r="C6" s="124"/>
      <c r="D6" s="124"/>
    </row>
    <row r="7" spans="1:4" ht="13.5" thickBot="1" x14ac:dyDescent="0.25">
      <c r="A7" s="144" t="s">
        <v>28</v>
      </c>
      <c r="B7" s="145"/>
      <c r="C7" s="145"/>
      <c r="D7" s="145"/>
    </row>
    <row r="8" spans="1:4" x14ac:dyDescent="0.2">
      <c r="A8" s="146" t="s">
        <v>113</v>
      </c>
      <c r="B8" s="147"/>
      <c r="C8" s="147"/>
      <c r="D8" s="148"/>
    </row>
    <row r="9" spans="1:4" ht="13.5" customHeight="1" thickBot="1" x14ac:dyDescent="0.25">
      <c r="A9" s="144" t="s">
        <v>114</v>
      </c>
      <c r="B9" s="145"/>
      <c r="C9" s="145"/>
      <c r="D9" s="156"/>
    </row>
    <row r="10" spans="1:4" ht="13.5" thickBot="1" x14ac:dyDescent="0.25">
      <c r="A10" s="157" t="s">
        <v>12</v>
      </c>
      <c r="B10" s="158"/>
      <c r="C10" s="158"/>
      <c r="D10" s="158"/>
    </row>
    <row r="11" spans="1:4" x14ac:dyDescent="0.2">
      <c r="A11" s="3" t="s">
        <v>29</v>
      </c>
      <c r="B11" s="159" t="s">
        <v>30</v>
      </c>
      <c r="C11" s="159"/>
      <c r="D11" s="4" t="s">
        <v>199</v>
      </c>
    </row>
    <row r="12" spans="1:4" x14ac:dyDescent="0.2">
      <c r="A12" s="5" t="s">
        <v>31</v>
      </c>
      <c r="B12" s="160" t="s">
        <v>32</v>
      </c>
      <c r="C12" s="160"/>
      <c r="D12" s="6" t="s">
        <v>33</v>
      </c>
    </row>
    <row r="13" spans="1:4" ht="30" customHeight="1" x14ac:dyDescent="0.2">
      <c r="A13" s="5" t="s">
        <v>34</v>
      </c>
      <c r="B13" s="161" t="s">
        <v>151</v>
      </c>
      <c r="C13" s="162"/>
      <c r="D13" s="89" t="s">
        <v>198</v>
      </c>
    </row>
    <row r="14" spans="1:4" ht="13.5" thickBot="1" x14ac:dyDescent="0.25">
      <c r="A14" s="7" t="s">
        <v>4</v>
      </c>
      <c r="B14" s="149" t="s">
        <v>35</v>
      </c>
      <c r="C14" s="149"/>
      <c r="D14" s="8">
        <v>12</v>
      </c>
    </row>
    <row r="15" spans="1:4" ht="13.5" thickBot="1" x14ac:dyDescent="0.25">
      <c r="A15" s="152" t="s">
        <v>36</v>
      </c>
      <c r="B15" s="153"/>
      <c r="C15" s="153"/>
      <c r="D15" s="153"/>
    </row>
    <row r="16" spans="1:4" ht="25.5" x14ac:dyDescent="0.2">
      <c r="A16" s="77">
        <v>1</v>
      </c>
      <c r="B16" s="78" t="s">
        <v>37</v>
      </c>
      <c r="C16" s="154" t="s">
        <v>196</v>
      </c>
      <c r="D16" s="155"/>
    </row>
    <row r="17" spans="1:4" x14ac:dyDescent="0.2">
      <c r="A17" s="10">
        <v>2</v>
      </c>
      <c r="B17" s="163" t="s">
        <v>13</v>
      </c>
      <c r="C17" s="137"/>
      <c r="D17" s="11">
        <v>3827.96</v>
      </c>
    </row>
    <row r="18" spans="1:4" x14ac:dyDescent="0.2">
      <c r="A18" s="10">
        <v>3</v>
      </c>
      <c r="B18" s="163" t="s">
        <v>38</v>
      </c>
      <c r="C18" s="135"/>
      <c r="D18" s="12" t="s">
        <v>196</v>
      </c>
    </row>
    <row r="19" spans="1:4" x14ac:dyDescent="0.2">
      <c r="A19" s="1">
        <v>4</v>
      </c>
      <c r="B19" s="90" t="s">
        <v>115</v>
      </c>
      <c r="C19" s="91"/>
      <c r="D19" s="92"/>
    </row>
    <row r="20" spans="1:4" ht="13.5" thickBot="1" x14ac:dyDescent="0.25">
      <c r="A20" s="2">
        <v>5</v>
      </c>
      <c r="B20" s="164" t="s">
        <v>39</v>
      </c>
      <c r="C20" s="165"/>
      <c r="D20" s="93">
        <v>44946</v>
      </c>
    </row>
    <row r="21" spans="1:4" ht="13.5" thickBot="1" x14ac:dyDescent="0.25">
      <c r="A21" s="166" t="s">
        <v>24</v>
      </c>
      <c r="B21" s="167"/>
      <c r="C21" s="167"/>
      <c r="D21" s="167"/>
    </row>
    <row r="22" spans="1:4" ht="13.5" thickBot="1" x14ac:dyDescent="0.25">
      <c r="A22" s="14">
        <v>1</v>
      </c>
      <c r="B22" s="150" t="s">
        <v>40</v>
      </c>
      <c r="C22" s="151"/>
      <c r="D22" s="15" t="s">
        <v>41</v>
      </c>
    </row>
    <row r="23" spans="1:4" x14ac:dyDescent="0.2">
      <c r="A23" s="16" t="s">
        <v>29</v>
      </c>
      <c r="B23" s="138" t="s">
        <v>42</v>
      </c>
      <c r="C23" s="138"/>
      <c r="D23" s="17">
        <v>3827.96</v>
      </c>
    </row>
    <row r="24" spans="1:4" x14ac:dyDescent="0.2">
      <c r="A24" s="18" t="s">
        <v>31</v>
      </c>
      <c r="B24" s="19" t="s">
        <v>14</v>
      </c>
      <c r="C24" s="20">
        <v>0</v>
      </c>
      <c r="D24" s="21">
        <f t="shared" ref="D24" si="0">C24*D23</f>
        <v>0</v>
      </c>
    </row>
    <row r="25" spans="1:4" x14ac:dyDescent="0.2">
      <c r="A25" s="18" t="s">
        <v>34</v>
      </c>
      <c r="B25" s="136" t="s">
        <v>43</v>
      </c>
      <c r="C25" s="136"/>
      <c r="D25" s="21">
        <v>0</v>
      </c>
    </row>
    <row r="26" spans="1:4" x14ac:dyDescent="0.2">
      <c r="A26" s="18" t="s">
        <v>44</v>
      </c>
      <c r="B26" s="19" t="s">
        <v>45</v>
      </c>
      <c r="C26" s="22">
        <v>0</v>
      </c>
      <c r="D26" s="21">
        <v>0</v>
      </c>
    </row>
    <row r="27" spans="1:4" x14ac:dyDescent="0.2">
      <c r="A27" s="18" t="s">
        <v>46</v>
      </c>
      <c r="B27" s="136" t="s">
        <v>47</v>
      </c>
      <c r="C27" s="136"/>
      <c r="D27" s="21">
        <f t="shared" ref="D27" si="1">D23/220*0.2*0*15</f>
        <v>0</v>
      </c>
    </row>
    <row r="28" spans="1:4" x14ac:dyDescent="0.2">
      <c r="A28" s="18" t="s">
        <v>48</v>
      </c>
      <c r="B28" s="136" t="s">
        <v>49</v>
      </c>
      <c r="C28" s="136"/>
      <c r="D28" s="21">
        <v>0</v>
      </c>
    </row>
    <row r="29" spans="1:4" x14ac:dyDescent="0.2">
      <c r="A29" s="23" t="s">
        <v>50</v>
      </c>
      <c r="B29" s="168" t="s">
        <v>51</v>
      </c>
      <c r="C29" s="168"/>
      <c r="D29" s="24">
        <v>0</v>
      </c>
    </row>
    <row r="30" spans="1:4" ht="13.5" thickBot="1" x14ac:dyDescent="0.25">
      <c r="A30" s="169" t="s">
        <v>52</v>
      </c>
      <c r="B30" s="170"/>
      <c r="C30" s="171"/>
      <c r="D30" s="25">
        <f t="shared" ref="D30" si="2">ROUND(SUM(D23:D29),2)</f>
        <v>3827.96</v>
      </c>
    </row>
    <row r="31" spans="1:4" ht="13.5" thickBot="1" x14ac:dyDescent="0.25">
      <c r="A31" s="75" t="s">
        <v>117</v>
      </c>
      <c r="B31" s="73"/>
      <c r="C31" s="26"/>
      <c r="D31" s="27"/>
    </row>
    <row r="32" spans="1:4" ht="13.5" thickBot="1" x14ac:dyDescent="0.25">
      <c r="A32" s="141" t="s">
        <v>53</v>
      </c>
      <c r="B32" s="142"/>
      <c r="C32" s="142"/>
      <c r="D32" s="143"/>
    </row>
    <row r="33" spans="1:5" ht="13.5" thickBot="1" x14ac:dyDescent="0.25">
      <c r="A33" s="141" t="s">
        <v>54</v>
      </c>
      <c r="B33" s="142"/>
      <c r="C33" s="142"/>
      <c r="D33" s="143"/>
    </row>
    <row r="34" spans="1:5" ht="13.5" thickBot="1" x14ac:dyDescent="0.25">
      <c r="A34" s="29" t="s">
        <v>55</v>
      </c>
      <c r="B34" s="30" t="s">
        <v>56</v>
      </c>
      <c r="C34" s="31" t="s">
        <v>57</v>
      </c>
      <c r="D34" s="32" t="s">
        <v>41</v>
      </c>
    </row>
    <row r="35" spans="1:5" x14ac:dyDescent="0.2">
      <c r="A35" s="9" t="s">
        <v>29</v>
      </c>
      <c r="B35" s="33" t="s">
        <v>58</v>
      </c>
      <c r="C35" s="34">
        <v>8.3299999999999999E-2</v>
      </c>
      <c r="D35" s="11">
        <f>ROUND(D$30*C35,2)</f>
        <v>318.87</v>
      </c>
    </row>
    <row r="36" spans="1:5" x14ac:dyDescent="0.2">
      <c r="A36" s="10" t="s">
        <v>31</v>
      </c>
      <c r="B36" s="35" t="s">
        <v>59</v>
      </c>
      <c r="C36" s="36">
        <v>0.121</v>
      </c>
      <c r="D36" s="11">
        <f t="shared" ref="D36" si="3">ROUND(D$30*C36,2)</f>
        <v>463.18</v>
      </c>
    </row>
    <row r="37" spans="1:5" ht="13.5" thickBot="1" x14ac:dyDescent="0.25">
      <c r="A37" s="181" t="s">
        <v>134</v>
      </c>
      <c r="B37" s="182"/>
      <c r="C37" s="79">
        <f>SUM(A35:C36)</f>
        <v>0.20430000000000001</v>
      </c>
      <c r="D37" s="11">
        <f>SUM(D35:D36)</f>
        <v>782.05</v>
      </c>
    </row>
    <row r="38" spans="1:5" ht="25.5" x14ac:dyDescent="0.2">
      <c r="A38" s="1" t="s">
        <v>3</v>
      </c>
      <c r="B38" s="80" t="s">
        <v>135</v>
      </c>
      <c r="C38" s="81">
        <f>C37*C53</f>
        <v>7.1099999999999997E-2</v>
      </c>
      <c r="D38" s="11">
        <f>ROUND(D$30*C38,2)</f>
        <v>272.17</v>
      </c>
      <c r="E38" s="86"/>
    </row>
    <row r="39" spans="1:5" x14ac:dyDescent="0.2">
      <c r="A39" s="183" t="s">
        <v>60</v>
      </c>
      <c r="B39" s="184"/>
      <c r="C39" s="184"/>
      <c r="D39" s="11">
        <f>SUM(D37:D38)</f>
        <v>1054.22</v>
      </c>
    </row>
    <row r="40" spans="1:5" ht="31.5" customHeight="1" x14ac:dyDescent="0.2">
      <c r="A40" s="173" t="s">
        <v>127</v>
      </c>
      <c r="B40" s="173"/>
      <c r="C40" s="173"/>
      <c r="D40" s="173"/>
    </row>
    <row r="41" spans="1:5" ht="22.5" customHeight="1" x14ac:dyDescent="0.2">
      <c r="A41" s="173" t="s">
        <v>118</v>
      </c>
      <c r="B41" s="173"/>
      <c r="C41" s="173"/>
      <c r="D41" s="173"/>
    </row>
    <row r="42" spans="1:5" ht="33" customHeight="1" thickBot="1" x14ac:dyDescent="0.25">
      <c r="A42" s="174" t="s">
        <v>128</v>
      </c>
      <c r="B42" s="174"/>
      <c r="C42" s="174"/>
      <c r="D42" s="174"/>
    </row>
    <row r="43" spans="1:5" ht="24.75" customHeight="1" thickBot="1" x14ac:dyDescent="0.25">
      <c r="A43" s="175" t="s">
        <v>61</v>
      </c>
      <c r="B43" s="176"/>
      <c r="C43" s="176"/>
      <c r="D43" s="177"/>
    </row>
    <row r="44" spans="1:5" ht="13.5" thickBot="1" x14ac:dyDescent="0.25">
      <c r="A44" s="29" t="s">
        <v>62</v>
      </c>
      <c r="B44" s="37" t="s">
        <v>63</v>
      </c>
      <c r="C44" s="31" t="s">
        <v>57</v>
      </c>
      <c r="D44" s="32" t="s">
        <v>41</v>
      </c>
    </row>
    <row r="45" spans="1:5" x14ac:dyDescent="0.2">
      <c r="A45" s="9" t="s">
        <v>29</v>
      </c>
      <c r="B45" s="33" t="s">
        <v>64</v>
      </c>
      <c r="C45" s="34">
        <v>0.2</v>
      </c>
      <c r="D45" s="11">
        <f t="shared" ref="D45:D51" si="4">ROUND(D$30*C45,2)</f>
        <v>765.59</v>
      </c>
    </row>
    <row r="46" spans="1:5" x14ac:dyDescent="0.2">
      <c r="A46" s="10" t="s">
        <v>31</v>
      </c>
      <c r="B46" s="35" t="s">
        <v>65</v>
      </c>
      <c r="C46" s="36">
        <v>2.5000000000000001E-2</v>
      </c>
      <c r="D46" s="11">
        <f t="shared" si="4"/>
        <v>95.7</v>
      </c>
    </row>
    <row r="47" spans="1:5" x14ac:dyDescent="0.2">
      <c r="A47" s="10" t="s">
        <v>34</v>
      </c>
      <c r="B47" s="35" t="s">
        <v>66</v>
      </c>
      <c r="C47" s="88">
        <v>0.01</v>
      </c>
      <c r="D47" s="11">
        <f t="shared" si="4"/>
        <v>38.28</v>
      </c>
    </row>
    <row r="48" spans="1:5" x14ac:dyDescent="0.2">
      <c r="A48" s="10" t="s">
        <v>44</v>
      </c>
      <c r="B48" s="35" t="s">
        <v>67</v>
      </c>
      <c r="C48" s="36">
        <v>1.4999999999999999E-2</v>
      </c>
      <c r="D48" s="11">
        <f t="shared" si="4"/>
        <v>57.42</v>
      </c>
    </row>
    <row r="49" spans="1:6" x14ac:dyDescent="0.2">
      <c r="A49" s="10" t="s">
        <v>46</v>
      </c>
      <c r="B49" s="35" t="s">
        <v>68</v>
      </c>
      <c r="C49" s="36">
        <v>0.01</v>
      </c>
      <c r="D49" s="11">
        <f t="shared" si="4"/>
        <v>38.28</v>
      </c>
    </row>
    <row r="50" spans="1:6" x14ac:dyDescent="0.2">
      <c r="A50" s="10" t="s">
        <v>69</v>
      </c>
      <c r="B50" s="35" t="s">
        <v>70</v>
      </c>
      <c r="C50" s="36">
        <v>6.0000000000000001E-3</v>
      </c>
      <c r="D50" s="11">
        <f t="shared" si="4"/>
        <v>22.97</v>
      </c>
    </row>
    <row r="51" spans="1:6" x14ac:dyDescent="0.2">
      <c r="A51" s="10" t="s">
        <v>48</v>
      </c>
      <c r="B51" s="35" t="s">
        <v>9</v>
      </c>
      <c r="C51" s="36">
        <v>2E-3</v>
      </c>
      <c r="D51" s="11">
        <f t="shared" si="4"/>
        <v>7.66</v>
      </c>
    </row>
    <row r="52" spans="1:6" x14ac:dyDescent="0.2">
      <c r="A52" s="1" t="s">
        <v>50</v>
      </c>
      <c r="B52" s="38" t="s">
        <v>10</v>
      </c>
      <c r="C52" s="36">
        <v>0.08</v>
      </c>
      <c r="D52" s="11">
        <f t="shared" ref="D52" si="5">ROUND(D$30*C52,2)</f>
        <v>306.24</v>
      </c>
    </row>
    <row r="53" spans="1:6" ht="13.5" thickBot="1" x14ac:dyDescent="0.25">
      <c r="A53" s="169" t="s">
        <v>71</v>
      </c>
      <c r="B53" s="171"/>
      <c r="C53" s="39">
        <f t="shared" ref="C53:D53" si="6">SUM(C45:C52)</f>
        <v>0.34799999999999998</v>
      </c>
      <c r="D53" s="40">
        <f t="shared" si="6"/>
        <v>1332.14</v>
      </c>
    </row>
    <row r="54" spans="1:6" x14ac:dyDescent="0.2">
      <c r="A54" s="76" t="s">
        <v>119</v>
      </c>
      <c r="B54" s="82"/>
      <c r="C54" s="83"/>
      <c r="D54" s="84"/>
      <c r="E54" s="85"/>
    </row>
    <row r="55" spans="1:6" x14ac:dyDescent="0.2">
      <c r="A55" s="76" t="s">
        <v>120</v>
      </c>
      <c r="B55" s="82"/>
      <c r="C55" s="83"/>
      <c r="D55" s="84"/>
      <c r="E55" s="85"/>
    </row>
    <row r="56" spans="1:6" ht="13.5" thickBot="1" x14ac:dyDescent="0.25">
      <c r="A56" s="75" t="s">
        <v>136</v>
      </c>
      <c r="B56" s="82"/>
      <c r="C56" s="83"/>
      <c r="D56" s="84"/>
      <c r="E56" s="85"/>
    </row>
    <row r="57" spans="1:6" ht="13.5" thickBot="1" x14ac:dyDescent="0.25">
      <c r="A57" s="141" t="s">
        <v>72</v>
      </c>
      <c r="B57" s="142"/>
      <c r="C57" s="142"/>
      <c r="D57" s="143"/>
    </row>
    <row r="58" spans="1:6" ht="13.5" thickBot="1" x14ac:dyDescent="0.25">
      <c r="A58" s="29" t="s">
        <v>73</v>
      </c>
      <c r="B58" s="172" t="s">
        <v>15</v>
      </c>
      <c r="C58" s="134"/>
      <c r="D58" s="41" t="s">
        <v>41</v>
      </c>
    </row>
    <row r="59" spans="1:6" x14ac:dyDescent="0.2">
      <c r="A59" s="3" t="s">
        <v>29</v>
      </c>
      <c r="B59" s="137" t="s">
        <v>74</v>
      </c>
      <c r="C59" s="138"/>
      <c r="D59" s="11">
        <f>5.5*2*22-6%*D23</f>
        <v>12.32</v>
      </c>
      <c r="F59" s="104"/>
    </row>
    <row r="60" spans="1:6" x14ac:dyDescent="0.2">
      <c r="A60" s="5" t="s">
        <v>31</v>
      </c>
      <c r="B60" s="135" t="s">
        <v>75</v>
      </c>
      <c r="C60" s="136"/>
      <c r="D60" s="42">
        <f>40.5*22</f>
        <v>891</v>
      </c>
      <c r="F60" s="104"/>
    </row>
    <row r="61" spans="1:6" x14ac:dyDescent="0.2">
      <c r="A61" s="5" t="s">
        <v>3</v>
      </c>
      <c r="B61" s="43" t="s">
        <v>76</v>
      </c>
      <c r="C61" s="44"/>
      <c r="D61" s="42">
        <v>0</v>
      </c>
      <c r="F61" s="87"/>
    </row>
    <row r="62" spans="1:6" x14ac:dyDescent="0.2">
      <c r="A62" s="5" t="s">
        <v>44</v>
      </c>
      <c r="B62" s="45" t="s">
        <v>77</v>
      </c>
      <c r="C62" s="44"/>
      <c r="D62" s="42">
        <v>0</v>
      </c>
      <c r="F62" s="87"/>
    </row>
    <row r="63" spans="1:6" x14ac:dyDescent="0.2">
      <c r="A63" s="3" t="s">
        <v>5</v>
      </c>
      <c r="B63" s="137" t="s">
        <v>78</v>
      </c>
      <c r="C63" s="138"/>
      <c r="D63" s="11">
        <v>0</v>
      </c>
    </row>
    <row r="64" spans="1:6" x14ac:dyDescent="0.2">
      <c r="A64" s="5" t="s">
        <v>69</v>
      </c>
      <c r="B64" s="135" t="s">
        <v>79</v>
      </c>
      <c r="C64" s="136"/>
      <c r="D64" s="42">
        <v>0</v>
      </c>
    </row>
    <row r="65" spans="1:4" x14ac:dyDescent="0.2">
      <c r="A65" s="5" t="s">
        <v>7</v>
      </c>
      <c r="B65" s="43" t="s">
        <v>80</v>
      </c>
      <c r="C65" s="44"/>
      <c r="D65" s="42">
        <v>0</v>
      </c>
    </row>
    <row r="66" spans="1:4" ht="13.5" thickBot="1" x14ac:dyDescent="0.25">
      <c r="A66" s="46" t="s">
        <v>69</v>
      </c>
      <c r="B66" s="47" t="s">
        <v>81</v>
      </c>
      <c r="C66" s="48"/>
      <c r="D66" s="49">
        <v>0</v>
      </c>
    </row>
    <row r="67" spans="1:4" ht="13.5" thickBot="1" x14ac:dyDescent="0.25">
      <c r="A67" s="139" t="s">
        <v>82</v>
      </c>
      <c r="B67" s="140" t="s">
        <v>82</v>
      </c>
      <c r="C67" s="140"/>
      <c r="D67" s="50">
        <f>SUM(D59:D66)</f>
        <v>903.32</v>
      </c>
    </row>
    <row r="68" spans="1:4" x14ac:dyDescent="0.2">
      <c r="A68" s="76" t="s">
        <v>121</v>
      </c>
      <c r="B68" s="28"/>
      <c r="C68" s="28"/>
      <c r="D68" s="74"/>
    </row>
    <row r="69" spans="1:4" ht="23.25" customHeight="1" thickBot="1" x14ac:dyDescent="0.25">
      <c r="A69" s="180" t="s">
        <v>122</v>
      </c>
      <c r="B69" s="180"/>
      <c r="C69" s="180"/>
      <c r="D69" s="180"/>
    </row>
    <row r="70" spans="1:4" ht="13.5" thickBot="1" x14ac:dyDescent="0.25">
      <c r="A70" s="141" t="s">
        <v>83</v>
      </c>
      <c r="B70" s="142"/>
      <c r="C70" s="142"/>
      <c r="D70" s="143"/>
    </row>
    <row r="71" spans="1:4" ht="36.75" customHeight="1" thickBot="1" x14ac:dyDescent="0.25">
      <c r="A71" s="54">
        <v>2</v>
      </c>
      <c r="B71" s="132" t="s">
        <v>84</v>
      </c>
      <c r="C71" s="134"/>
      <c r="D71" s="55" t="s">
        <v>85</v>
      </c>
    </row>
    <row r="72" spans="1:4" ht="13.5" thickBot="1" x14ac:dyDescent="0.25">
      <c r="A72" s="56" t="s">
        <v>55</v>
      </c>
      <c r="B72" s="128" t="s">
        <v>56</v>
      </c>
      <c r="C72" s="129"/>
      <c r="D72" s="57">
        <f>D39</f>
        <v>1054.22</v>
      </c>
    </row>
    <row r="73" spans="1:4" ht="13.5" thickBot="1" x14ac:dyDescent="0.25">
      <c r="A73" s="56" t="s">
        <v>62</v>
      </c>
      <c r="B73" s="128" t="s">
        <v>63</v>
      </c>
      <c r="C73" s="129"/>
      <c r="D73" s="57">
        <f>D53</f>
        <v>1332.14</v>
      </c>
    </row>
    <row r="74" spans="1:4" ht="13.5" thickBot="1" x14ac:dyDescent="0.25">
      <c r="A74" s="56" t="s">
        <v>73</v>
      </c>
      <c r="B74" s="130" t="s">
        <v>15</v>
      </c>
      <c r="C74" s="131"/>
      <c r="D74" s="57">
        <f>D67</f>
        <v>903.32</v>
      </c>
    </row>
    <row r="75" spans="1:4" ht="13.5" thickBot="1" x14ac:dyDescent="0.25">
      <c r="A75" s="132" t="s">
        <v>86</v>
      </c>
      <c r="B75" s="133"/>
      <c r="C75" s="134"/>
      <c r="D75" s="58">
        <f>SUM(D72:D74)</f>
        <v>3289.68</v>
      </c>
    </row>
    <row r="76" spans="1:4" ht="13.5" thickBot="1" x14ac:dyDescent="0.25">
      <c r="A76" s="141" t="s">
        <v>87</v>
      </c>
      <c r="B76" s="142"/>
      <c r="C76" s="142"/>
      <c r="D76" s="143"/>
    </row>
    <row r="77" spans="1:4" ht="13.5" thickBot="1" x14ac:dyDescent="0.25">
      <c r="A77" s="54">
        <v>3</v>
      </c>
      <c r="B77" s="37" t="s">
        <v>20</v>
      </c>
      <c r="C77" s="59" t="s">
        <v>0</v>
      </c>
      <c r="D77" s="55" t="s">
        <v>85</v>
      </c>
    </row>
    <row r="78" spans="1:4" ht="13.5" thickBot="1" x14ac:dyDescent="0.25">
      <c r="A78" s="56" t="s">
        <v>1</v>
      </c>
      <c r="B78" s="60" t="s">
        <v>11</v>
      </c>
      <c r="C78" s="61">
        <v>4.1999999999999997E-3</v>
      </c>
      <c r="D78" s="57">
        <f t="shared" ref="D78:D83" si="7">C78*$D$30</f>
        <v>16.079999999999998</v>
      </c>
    </row>
    <row r="79" spans="1:4" ht="13.5" thickBot="1" x14ac:dyDescent="0.25">
      <c r="A79" s="56" t="s">
        <v>2</v>
      </c>
      <c r="B79" s="60" t="s">
        <v>88</v>
      </c>
      <c r="C79" s="61">
        <f>C78*C52</f>
        <v>2.9999999999999997E-4</v>
      </c>
      <c r="D79" s="57">
        <f t="shared" si="7"/>
        <v>1.1499999999999999</v>
      </c>
    </row>
    <row r="80" spans="1:4" ht="26.25" customHeight="1" thickBot="1" x14ac:dyDescent="0.25">
      <c r="A80" s="56" t="s">
        <v>3</v>
      </c>
      <c r="B80" s="60" t="s">
        <v>89</v>
      </c>
      <c r="C80" s="61">
        <v>3.4799999999999998E-2</v>
      </c>
      <c r="D80" s="57">
        <f t="shared" si="7"/>
        <v>133.21</v>
      </c>
    </row>
    <row r="81" spans="1:4" ht="15.75" customHeight="1" thickBot="1" x14ac:dyDescent="0.25">
      <c r="A81" s="56" t="s">
        <v>4</v>
      </c>
      <c r="B81" s="60" t="s">
        <v>21</v>
      </c>
      <c r="C81" s="61">
        <v>1.9400000000000001E-2</v>
      </c>
      <c r="D81" s="57">
        <f t="shared" si="7"/>
        <v>74.260000000000005</v>
      </c>
    </row>
    <row r="82" spans="1:4" ht="27" customHeight="1" thickBot="1" x14ac:dyDescent="0.25">
      <c r="A82" s="56" t="s">
        <v>5</v>
      </c>
      <c r="B82" s="60" t="s">
        <v>130</v>
      </c>
      <c r="C82" s="61">
        <f>C81*C53</f>
        <v>6.7999999999999996E-3</v>
      </c>
      <c r="D82" s="57">
        <f t="shared" si="7"/>
        <v>26.03</v>
      </c>
    </row>
    <row r="83" spans="1:4" ht="26.25" customHeight="1" thickBot="1" x14ac:dyDescent="0.25">
      <c r="A83" s="56" t="s">
        <v>6</v>
      </c>
      <c r="B83" s="60" t="s">
        <v>90</v>
      </c>
      <c r="C83" s="61">
        <v>5.1999999999999998E-3</v>
      </c>
      <c r="D83" s="57">
        <f t="shared" si="7"/>
        <v>19.91</v>
      </c>
    </row>
    <row r="84" spans="1:4" ht="13.5" thickBot="1" x14ac:dyDescent="0.25">
      <c r="A84" s="132" t="s">
        <v>86</v>
      </c>
      <c r="B84" s="134"/>
      <c r="C84" s="62">
        <f t="shared" ref="C84:D84" si="8">SUM(C78:C83)</f>
        <v>7.0699999999999999E-2</v>
      </c>
      <c r="D84" s="63">
        <f t="shared" si="8"/>
        <v>270.64</v>
      </c>
    </row>
    <row r="85" spans="1:4" ht="33.75" customHeight="1" thickBot="1" x14ac:dyDescent="0.25">
      <c r="A85" s="179" t="s">
        <v>123</v>
      </c>
      <c r="B85" s="179"/>
      <c r="C85" s="179"/>
      <c r="D85" s="179"/>
    </row>
    <row r="86" spans="1:4" ht="13.5" thickBot="1" x14ac:dyDescent="0.25">
      <c r="A86" s="141" t="s">
        <v>91</v>
      </c>
      <c r="B86" s="142"/>
      <c r="C86" s="142"/>
      <c r="D86" s="143"/>
    </row>
    <row r="87" spans="1:4" ht="15.75" customHeight="1" thickBot="1" x14ac:dyDescent="0.25">
      <c r="A87" s="132" t="s">
        <v>92</v>
      </c>
      <c r="B87" s="133"/>
      <c r="C87" s="133"/>
      <c r="D87" s="134"/>
    </row>
    <row r="88" spans="1:4" ht="15" customHeight="1" thickBot="1" x14ac:dyDescent="0.25">
      <c r="A88" s="54" t="s">
        <v>18</v>
      </c>
      <c r="B88" s="64" t="s">
        <v>93</v>
      </c>
      <c r="C88" s="54" t="s">
        <v>0</v>
      </c>
      <c r="D88" s="55" t="s">
        <v>85</v>
      </c>
    </row>
    <row r="89" spans="1:4" ht="13.5" thickBot="1" x14ac:dyDescent="0.25">
      <c r="A89" s="56" t="s">
        <v>1</v>
      </c>
      <c r="B89" s="60" t="s">
        <v>131</v>
      </c>
      <c r="C89" s="65">
        <v>9.2999999999999992E-3</v>
      </c>
      <c r="D89" s="66">
        <f>C89*$D$30</f>
        <v>35.6</v>
      </c>
    </row>
    <row r="90" spans="1:4" ht="13.5" thickBot="1" x14ac:dyDescent="0.25">
      <c r="A90" s="56" t="s">
        <v>2</v>
      </c>
      <c r="B90" s="60" t="s">
        <v>94</v>
      </c>
      <c r="C90" s="65">
        <v>4.1999999999999997E-3</v>
      </c>
      <c r="D90" s="66">
        <f>C90*$D$30</f>
        <v>16.079999999999998</v>
      </c>
    </row>
    <row r="91" spans="1:4" ht="15" customHeight="1" thickBot="1" x14ac:dyDescent="0.25">
      <c r="A91" s="56" t="s">
        <v>3</v>
      </c>
      <c r="B91" s="60" t="s">
        <v>95</v>
      </c>
      <c r="C91" s="65">
        <v>2.0000000000000001E-4</v>
      </c>
      <c r="D91" s="66">
        <f>C91*$D$30</f>
        <v>0.77</v>
      </c>
    </row>
    <row r="92" spans="1:4" ht="22.5" customHeight="1" thickBot="1" x14ac:dyDescent="0.25">
      <c r="A92" s="56" t="s">
        <v>4</v>
      </c>
      <c r="B92" s="60" t="s">
        <v>96</v>
      </c>
      <c r="C92" s="65">
        <v>4.1999999999999997E-3</v>
      </c>
      <c r="D92" s="66">
        <f>C92*$D$30</f>
        <v>16.079999999999998</v>
      </c>
    </row>
    <row r="93" spans="1:4" ht="13.5" thickBot="1" x14ac:dyDescent="0.25">
      <c r="A93" s="56" t="s">
        <v>5</v>
      </c>
      <c r="B93" s="60" t="s">
        <v>132</v>
      </c>
      <c r="C93" s="65">
        <v>2.0000000000000001E-4</v>
      </c>
      <c r="D93" s="66">
        <f>C93*$D$30</f>
        <v>0.77</v>
      </c>
    </row>
    <row r="94" spans="1:4" ht="39" thickBot="1" x14ac:dyDescent="0.25">
      <c r="A94" s="56" t="s">
        <v>6</v>
      </c>
      <c r="B94" s="60" t="s">
        <v>152</v>
      </c>
      <c r="C94" s="65">
        <f>SUM(C89:C93)*C53</f>
        <v>6.3E-3</v>
      </c>
      <c r="D94" s="66">
        <f t="shared" ref="D94" si="9">C94*$D$30</f>
        <v>24.12</v>
      </c>
    </row>
    <row r="95" spans="1:4" ht="13.5" thickBot="1" x14ac:dyDescent="0.25">
      <c r="A95" s="132" t="s">
        <v>60</v>
      </c>
      <c r="B95" s="133"/>
      <c r="C95" s="67">
        <f t="shared" ref="C95:D95" si="10">SUM(C89:C94)</f>
        <v>2.4400000000000002E-2</v>
      </c>
      <c r="D95" s="63">
        <f t="shared" si="10"/>
        <v>93.42</v>
      </c>
    </row>
    <row r="96" spans="1:4" ht="30.75" customHeight="1" thickBot="1" x14ac:dyDescent="0.25">
      <c r="A96" s="178" t="s">
        <v>129</v>
      </c>
      <c r="B96" s="178"/>
      <c r="C96" s="178"/>
      <c r="D96" s="178"/>
    </row>
    <row r="97" spans="1:4" ht="15.75" customHeight="1" thickBot="1" x14ac:dyDescent="0.25">
      <c r="A97" s="141" t="s">
        <v>97</v>
      </c>
      <c r="B97" s="142"/>
      <c r="C97" s="142"/>
      <c r="D97" s="143"/>
    </row>
    <row r="98" spans="1:4" ht="15.75" customHeight="1" thickBot="1" x14ac:dyDescent="0.25">
      <c r="A98" s="54" t="s">
        <v>19</v>
      </c>
      <c r="B98" s="132" t="s">
        <v>98</v>
      </c>
      <c r="C98" s="134"/>
      <c r="D98" s="55" t="s">
        <v>85</v>
      </c>
    </row>
    <row r="99" spans="1:4" ht="15" customHeight="1" thickBot="1" x14ac:dyDescent="0.25">
      <c r="A99" s="56" t="s">
        <v>1</v>
      </c>
      <c r="B99" s="130" t="s">
        <v>133</v>
      </c>
      <c r="C99" s="131"/>
      <c r="D99" s="57">
        <v>0</v>
      </c>
    </row>
    <row r="100" spans="1:4" ht="15.75" customHeight="1" thickBot="1" x14ac:dyDescent="0.25">
      <c r="A100" s="132" t="s">
        <v>86</v>
      </c>
      <c r="B100" s="133"/>
      <c r="C100" s="134"/>
      <c r="D100" s="57">
        <f>SUM(D99)</f>
        <v>0</v>
      </c>
    </row>
    <row r="101" spans="1:4" ht="13.5" thickBot="1" x14ac:dyDescent="0.25">
      <c r="A101" s="51"/>
      <c r="C101" s="52"/>
      <c r="D101" s="53"/>
    </row>
    <row r="102" spans="1:4" ht="13.5" thickBot="1" x14ac:dyDescent="0.25">
      <c r="A102" s="141" t="s">
        <v>99</v>
      </c>
      <c r="B102" s="142"/>
      <c r="C102" s="142"/>
      <c r="D102" s="143"/>
    </row>
    <row r="103" spans="1:4" ht="13.5" thickBot="1" x14ac:dyDescent="0.25">
      <c r="A103" s="54">
        <v>4</v>
      </c>
      <c r="B103" s="132" t="s">
        <v>100</v>
      </c>
      <c r="C103" s="134"/>
      <c r="D103" s="55" t="s">
        <v>85</v>
      </c>
    </row>
    <row r="104" spans="1:4" ht="15" customHeight="1" thickBot="1" x14ac:dyDescent="0.25">
      <c r="A104" s="56" t="s">
        <v>18</v>
      </c>
      <c r="B104" s="130" t="s">
        <v>93</v>
      </c>
      <c r="C104" s="131"/>
      <c r="D104" s="57">
        <f>D95</f>
        <v>93.42</v>
      </c>
    </row>
    <row r="105" spans="1:4" ht="15.75" customHeight="1" thickBot="1" x14ac:dyDescent="0.25">
      <c r="A105" s="56" t="s">
        <v>19</v>
      </c>
      <c r="B105" s="130" t="s">
        <v>98</v>
      </c>
      <c r="C105" s="131"/>
      <c r="D105" s="57">
        <f>D100</f>
        <v>0</v>
      </c>
    </row>
    <row r="106" spans="1:4" ht="15.75" customHeight="1" thickBot="1" x14ac:dyDescent="0.25">
      <c r="A106" s="132" t="s">
        <v>86</v>
      </c>
      <c r="B106" s="133"/>
      <c r="C106" s="134"/>
      <c r="D106" s="63">
        <f>SUM(D104:D105)</f>
        <v>93.42</v>
      </c>
    </row>
    <row r="107" spans="1:4" ht="15.75" customHeight="1" thickBot="1" x14ac:dyDescent="0.25">
      <c r="A107" s="51"/>
      <c r="C107" s="52"/>
      <c r="D107" s="53"/>
    </row>
    <row r="108" spans="1:4" ht="15.75" customHeight="1" thickBot="1" x14ac:dyDescent="0.25">
      <c r="A108" s="141" t="s">
        <v>101</v>
      </c>
      <c r="B108" s="142"/>
      <c r="C108" s="142"/>
      <c r="D108" s="143"/>
    </row>
    <row r="109" spans="1:4" ht="15.75" customHeight="1" thickBot="1" x14ac:dyDescent="0.25">
      <c r="A109" s="54">
        <v>5</v>
      </c>
      <c r="B109" s="132" t="s">
        <v>16</v>
      </c>
      <c r="C109" s="134"/>
      <c r="D109" s="55" t="s">
        <v>85</v>
      </c>
    </row>
    <row r="110" spans="1:4" ht="13.5" thickBot="1" x14ac:dyDescent="0.25">
      <c r="A110" s="56" t="s">
        <v>1</v>
      </c>
      <c r="B110" s="130" t="s">
        <v>17</v>
      </c>
      <c r="C110" s="131"/>
      <c r="D110" s="57">
        <v>0</v>
      </c>
    </row>
    <row r="111" spans="1:4" ht="13.5" thickBot="1" x14ac:dyDescent="0.25">
      <c r="A111" s="56" t="s">
        <v>2</v>
      </c>
      <c r="B111" s="130" t="s">
        <v>25</v>
      </c>
      <c r="C111" s="131"/>
      <c r="D111" s="57">
        <v>0</v>
      </c>
    </row>
    <row r="112" spans="1:4" ht="13.5" thickBot="1" x14ac:dyDescent="0.25">
      <c r="A112" s="56" t="s">
        <v>3</v>
      </c>
      <c r="B112" s="130" t="s">
        <v>116</v>
      </c>
      <c r="C112" s="131"/>
      <c r="D112" s="57">
        <v>0</v>
      </c>
    </row>
    <row r="113" spans="1:5" ht="15" customHeight="1" thickBot="1" x14ac:dyDescent="0.25">
      <c r="A113" s="56" t="s">
        <v>4</v>
      </c>
      <c r="B113" s="130" t="s">
        <v>8</v>
      </c>
      <c r="C113" s="131"/>
      <c r="D113" s="57">
        <v>0</v>
      </c>
    </row>
    <row r="114" spans="1:5" ht="15.75" customHeight="1" thickBot="1" x14ac:dyDescent="0.25">
      <c r="A114" s="132" t="s">
        <v>60</v>
      </c>
      <c r="B114" s="133"/>
      <c r="C114" s="134"/>
      <c r="D114" s="58">
        <f>SUM(D110:D113)</f>
        <v>0</v>
      </c>
    </row>
    <row r="115" spans="1:5" ht="13.5" thickBot="1" x14ac:dyDescent="0.25">
      <c r="A115" s="51"/>
      <c r="C115" s="52"/>
      <c r="D115" s="53"/>
    </row>
    <row r="116" spans="1:5" ht="15.75" customHeight="1" thickBot="1" x14ac:dyDescent="0.25">
      <c r="A116" s="141" t="s">
        <v>102</v>
      </c>
      <c r="B116" s="142"/>
      <c r="C116" s="142"/>
      <c r="D116" s="143"/>
    </row>
    <row r="117" spans="1:5" ht="18" customHeight="1" thickBot="1" x14ac:dyDescent="0.25">
      <c r="A117" s="54">
        <v>6</v>
      </c>
      <c r="B117" s="68" t="s">
        <v>22</v>
      </c>
      <c r="C117" s="37" t="s">
        <v>0</v>
      </c>
      <c r="D117" s="55" t="s">
        <v>85</v>
      </c>
    </row>
    <row r="118" spans="1:5" ht="15.75" customHeight="1" thickBot="1" x14ac:dyDescent="0.25">
      <c r="A118" s="56" t="s">
        <v>1</v>
      </c>
      <c r="B118" s="69" t="s">
        <v>23</v>
      </c>
      <c r="C118" s="65">
        <v>0.05</v>
      </c>
      <c r="D118" s="57">
        <f>C118*D136</f>
        <v>374.09</v>
      </c>
    </row>
    <row r="119" spans="1:5" ht="13.5" thickBot="1" x14ac:dyDescent="0.25">
      <c r="A119" s="56" t="s">
        <v>2</v>
      </c>
      <c r="B119" s="69" t="s">
        <v>103</v>
      </c>
      <c r="C119" s="65">
        <v>0.05</v>
      </c>
      <c r="D119" s="57">
        <f>(D118+D136)*C119</f>
        <v>392.79</v>
      </c>
    </row>
    <row r="120" spans="1:5" ht="13.5" thickBot="1" x14ac:dyDescent="0.25">
      <c r="A120" s="56" t="s">
        <v>3</v>
      </c>
      <c r="B120" s="69" t="s">
        <v>104</v>
      </c>
      <c r="C120" s="65">
        <f>C121+C122+C123</f>
        <v>0.14249999999999999</v>
      </c>
      <c r="D120" s="57">
        <f>((D118+D119+D136)/(1-C120))*C120</f>
        <v>1370.76</v>
      </c>
      <c r="E120" s="87"/>
    </row>
    <row r="121" spans="1:5" ht="13.5" thickBot="1" x14ac:dyDescent="0.25">
      <c r="A121" s="56"/>
      <c r="B121" s="69" t="s">
        <v>105</v>
      </c>
      <c r="C121" s="65">
        <v>9.2499999999999999E-2</v>
      </c>
      <c r="D121" s="57">
        <f>D138*C121</f>
        <v>889.79</v>
      </c>
    </row>
    <row r="122" spans="1:5" ht="13.5" thickBot="1" x14ac:dyDescent="0.25">
      <c r="A122" s="56"/>
      <c r="B122" s="69" t="s">
        <v>106</v>
      </c>
      <c r="C122" s="70">
        <v>0.05</v>
      </c>
      <c r="D122" s="57">
        <f>C122*D138</f>
        <v>480.97</v>
      </c>
    </row>
    <row r="123" spans="1:5" ht="13.5" thickBot="1" x14ac:dyDescent="0.25">
      <c r="A123" s="56"/>
      <c r="B123" s="69" t="s">
        <v>107</v>
      </c>
      <c r="C123" s="70">
        <v>0</v>
      </c>
      <c r="D123" s="57">
        <f>C123*D138</f>
        <v>0</v>
      </c>
    </row>
    <row r="124" spans="1:5" ht="13.5" thickBot="1" x14ac:dyDescent="0.25">
      <c r="A124" s="132" t="s">
        <v>60</v>
      </c>
      <c r="B124" s="134"/>
      <c r="C124" s="67">
        <f>C120+C118+C119</f>
        <v>0.24249999999999999</v>
      </c>
      <c r="D124" s="55">
        <f>SUM(D118,D119,D120)</f>
        <v>2137.64</v>
      </c>
    </row>
    <row r="125" spans="1:5" x14ac:dyDescent="0.2">
      <c r="A125" s="76" t="s">
        <v>124</v>
      </c>
      <c r="C125" s="52"/>
      <c r="D125" s="53"/>
    </row>
    <row r="126" spans="1:5" ht="21.75" customHeight="1" x14ac:dyDescent="0.2">
      <c r="A126" s="180" t="s">
        <v>125</v>
      </c>
      <c r="B126" s="180"/>
      <c r="C126" s="180"/>
      <c r="D126" s="180"/>
    </row>
    <row r="127" spans="1:5" x14ac:dyDescent="0.2">
      <c r="A127" s="76" t="s">
        <v>126</v>
      </c>
      <c r="C127" s="52"/>
      <c r="D127" s="53"/>
    </row>
    <row r="128" spans="1:5" ht="13.5" thickBot="1" x14ac:dyDescent="0.25">
      <c r="A128" s="51"/>
      <c r="C128" s="52"/>
      <c r="D128" s="53"/>
    </row>
    <row r="129" spans="1:4" ht="15" customHeight="1" thickBot="1" x14ac:dyDescent="0.25">
      <c r="A129" s="141" t="s">
        <v>108</v>
      </c>
      <c r="B129" s="142"/>
      <c r="C129" s="142"/>
      <c r="D129" s="143"/>
    </row>
    <row r="130" spans="1:4" ht="21.75" customHeight="1" thickBot="1" x14ac:dyDescent="0.25">
      <c r="A130" s="54"/>
      <c r="B130" s="175" t="s">
        <v>109</v>
      </c>
      <c r="C130" s="177"/>
      <c r="D130" s="55" t="s">
        <v>85</v>
      </c>
    </row>
    <row r="131" spans="1:4" ht="15.75" customHeight="1" thickBot="1" x14ac:dyDescent="0.25">
      <c r="A131" s="71" t="s">
        <v>1</v>
      </c>
      <c r="B131" s="128" t="s">
        <v>24</v>
      </c>
      <c r="C131" s="129"/>
      <c r="D131" s="57">
        <f>D30</f>
        <v>3827.96</v>
      </c>
    </row>
    <row r="132" spans="1:4" ht="15.75" customHeight="1" thickBot="1" x14ac:dyDescent="0.25">
      <c r="A132" s="71" t="s">
        <v>2</v>
      </c>
      <c r="B132" s="130" t="s">
        <v>53</v>
      </c>
      <c r="C132" s="131"/>
      <c r="D132" s="57">
        <f>D75</f>
        <v>3289.68</v>
      </c>
    </row>
    <row r="133" spans="1:4" ht="13.5" thickBot="1" x14ac:dyDescent="0.25">
      <c r="A133" s="71" t="s">
        <v>3</v>
      </c>
      <c r="B133" s="130" t="s">
        <v>87</v>
      </c>
      <c r="C133" s="131"/>
      <c r="D133" s="57">
        <f>D84</f>
        <v>270.64</v>
      </c>
    </row>
    <row r="134" spans="1:4" ht="15.75" customHeight="1" thickBot="1" x14ac:dyDescent="0.25">
      <c r="A134" s="71" t="s">
        <v>4</v>
      </c>
      <c r="B134" s="130" t="s">
        <v>91</v>
      </c>
      <c r="C134" s="131"/>
      <c r="D134" s="57">
        <f>D106</f>
        <v>93.42</v>
      </c>
    </row>
    <row r="135" spans="1:4" ht="15" customHeight="1" thickBot="1" x14ac:dyDescent="0.25">
      <c r="A135" s="71" t="s">
        <v>5</v>
      </c>
      <c r="B135" s="130" t="s">
        <v>101</v>
      </c>
      <c r="C135" s="131"/>
      <c r="D135" s="57">
        <f>D114</f>
        <v>0</v>
      </c>
    </row>
    <row r="136" spans="1:4" ht="13.5" thickBot="1" x14ac:dyDescent="0.25">
      <c r="A136" s="132" t="s">
        <v>110</v>
      </c>
      <c r="B136" s="133"/>
      <c r="C136" s="134"/>
      <c r="D136" s="57">
        <f>SUM(D131:D135)</f>
        <v>7481.7</v>
      </c>
    </row>
    <row r="137" spans="1:4" ht="14.25" customHeight="1" thickBot="1" x14ac:dyDescent="0.25">
      <c r="A137" s="71" t="s">
        <v>6</v>
      </c>
      <c r="B137" s="128" t="s">
        <v>111</v>
      </c>
      <c r="C137" s="129"/>
      <c r="D137" s="72">
        <f>D124</f>
        <v>2137.64</v>
      </c>
    </row>
    <row r="138" spans="1:4" ht="15" customHeight="1" thickBot="1" x14ac:dyDescent="0.25">
      <c r="A138" s="146" t="s">
        <v>112</v>
      </c>
      <c r="B138" s="147"/>
      <c r="C138" s="148"/>
      <c r="D138" s="94">
        <f>ROUND((D136+D137),2)</f>
        <v>9619.34</v>
      </c>
    </row>
    <row r="139" spans="1:4" ht="13.5" thickBot="1" x14ac:dyDescent="0.25">
      <c r="A139" s="146" t="s">
        <v>145</v>
      </c>
      <c r="B139" s="147"/>
      <c r="C139" s="97">
        <v>1</v>
      </c>
      <c r="D139" s="96">
        <f>D138*C139</f>
        <v>9619.34</v>
      </c>
    </row>
    <row r="140" spans="1:4" ht="13.5" thickBot="1" x14ac:dyDescent="0.25">
      <c r="A140" s="132" t="s">
        <v>146</v>
      </c>
      <c r="B140" s="134"/>
      <c r="C140" s="98">
        <v>12</v>
      </c>
      <c r="D140" s="95">
        <f>D139*C140</f>
        <v>115432.08</v>
      </c>
    </row>
    <row r="141" spans="1:4" ht="15" customHeight="1" x14ac:dyDescent="0.2"/>
    <row r="143" spans="1:4" ht="15" customHeight="1" x14ac:dyDescent="0.2"/>
    <row r="144" spans="1:4" ht="14.25" customHeight="1" x14ac:dyDescent="0.2"/>
  </sheetData>
  <mergeCells count="88">
    <mergeCell ref="B137:C137"/>
    <mergeCell ref="A138:C138"/>
    <mergeCell ref="A139:B139"/>
    <mergeCell ref="A140:B140"/>
    <mergeCell ref="B131:C131"/>
    <mergeCell ref="B132:C132"/>
    <mergeCell ref="B133:C133"/>
    <mergeCell ref="B134:C134"/>
    <mergeCell ref="B135:C135"/>
    <mergeCell ref="A136:C136"/>
    <mergeCell ref="B130:C130"/>
    <mergeCell ref="A108:D108"/>
    <mergeCell ref="B109:C109"/>
    <mergeCell ref="B110:C110"/>
    <mergeCell ref="B111:C111"/>
    <mergeCell ref="B112:C112"/>
    <mergeCell ref="B113:C113"/>
    <mergeCell ref="A114:C114"/>
    <mergeCell ref="A116:D116"/>
    <mergeCell ref="A124:B124"/>
    <mergeCell ref="A126:D126"/>
    <mergeCell ref="A129:D129"/>
    <mergeCell ref="A106:C106"/>
    <mergeCell ref="A87:D87"/>
    <mergeCell ref="A95:B95"/>
    <mergeCell ref="A96:D96"/>
    <mergeCell ref="A97:D97"/>
    <mergeCell ref="B98:C98"/>
    <mergeCell ref="B99:C99"/>
    <mergeCell ref="A100:C100"/>
    <mergeCell ref="A102:D102"/>
    <mergeCell ref="B103:C103"/>
    <mergeCell ref="B104:C104"/>
    <mergeCell ref="B105:C105"/>
    <mergeCell ref="A86:D86"/>
    <mergeCell ref="A67:C67"/>
    <mergeCell ref="A69:D69"/>
    <mergeCell ref="A70:D70"/>
    <mergeCell ref="B71:C71"/>
    <mergeCell ref="B72:C72"/>
    <mergeCell ref="B73:C73"/>
    <mergeCell ref="B74:C74"/>
    <mergeCell ref="A75:C75"/>
    <mergeCell ref="A76:D76"/>
    <mergeCell ref="A84:B84"/>
    <mergeCell ref="A85:D85"/>
    <mergeCell ref="B64:C64"/>
    <mergeCell ref="A39:C39"/>
    <mergeCell ref="A40:D40"/>
    <mergeCell ref="A41:D41"/>
    <mergeCell ref="A42:D42"/>
    <mergeCell ref="A43:D43"/>
    <mergeCell ref="A53:B53"/>
    <mergeCell ref="A57:D57"/>
    <mergeCell ref="B58:C58"/>
    <mergeCell ref="B59:C59"/>
    <mergeCell ref="B60:C60"/>
    <mergeCell ref="B63:C63"/>
    <mergeCell ref="A37:B37"/>
    <mergeCell ref="B20:C20"/>
    <mergeCell ref="A21:D21"/>
    <mergeCell ref="B22:C22"/>
    <mergeCell ref="B23:C23"/>
    <mergeCell ref="B25:C25"/>
    <mergeCell ref="B27:C27"/>
    <mergeCell ref="B28:C28"/>
    <mergeCell ref="B29:C29"/>
    <mergeCell ref="A30:C30"/>
    <mergeCell ref="A32:D32"/>
    <mergeCell ref="A33:D33"/>
    <mergeCell ref="B18:C18"/>
    <mergeCell ref="A7:D7"/>
    <mergeCell ref="A8:D8"/>
    <mergeCell ref="A9:D9"/>
    <mergeCell ref="A10:D10"/>
    <mergeCell ref="B11:C11"/>
    <mergeCell ref="B12:C12"/>
    <mergeCell ref="B13:C13"/>
    <mergeCell ref="B14:C14"/>
    <mergeCell ref="A15:D15"/>
    <mergeCell ref="C16:D16"/>
    <mergeCell ref="B17:C17"/>
    <mergeCell ref="A6:D6"/>
    <mergeCell ref="A1:D1"/>
    <mergeCell ref="A2:D2"/>
    <mergeCell ref="A3:D3"/>
    <mergeCell ref="A4:D4"/>
    <mergeCell ref="A5:D5"/>
  </mergeCells>
  <pageMargins left="0.51181102362204722" right="0.51181102362204722" top="1.1811023622047245" bottom="0.78740157480314965" header="0.31496062992125984" footer="0.31496062992125984"/>
  <pageSetup paperSize="9" scale="63" fitToHeight="0" orientation="portrait" r:id="rId1"/>
  <headerFooter>
    <oddHeader>&amp;L&amp;8MINISTÉRIO DA EDUCAÇÃO
SECRETARIA EXECUTIVA
SUBSECRETARIA DE ASSUNTOS ADMINISTRATIVOS
COORDENAÇÃO GERAL DE COMPRAS E CONTRATOS
COORDENAÇÃO DE GESTÃO DE CONTRATOS
Divisão de Contratação e Análise de reajustes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25858-2E72-44AD-AE9A-3E2E52A54AE1}">
  <dimension ref="A1:F48"/>
  <sheetViews>
    <sheetView workbookViewId="0">
      <selection activeCell="A27" sqref="A27:D27"/>
    </sheetView>
  </sheetViews>
  <sheetFormatPr defaultRowHeight="12.75" x14ac:dyDescent="0.2"/>
  <cols>
    <col min="1" max="1" width="5.7109375" style="13" customWidth="1"/>
    <col min="2" max="2" width="47.28515625" style="13" bestFit="1" customWidth="1"/>
    <col min="3" max="3" width="9.140625" style="13"/>
    <col min="4" max="4" width="123.140625" style="13" customWidth="1"/>
    <col min="5" max="16384" width="9.140625" style="13"/>
  </cols>
  <sheetData>
    <row r="1" spans="1:4" ht="13.5" thickBot="1" x14ac:dyDescent="0.25">
      <c r="A1" s="185" t="s">
        <v>24</v>
      </c>
      <c r="B1" s="186"/>
      <c r="C1" s="186"/>
      <c r="D1" s="186"/>
    </row>
    <row r="2" spans="1:4" ht="13.5" thickBot="1" x14ac:dyDescent="0.25">
      <c r="A2" s="14">
        <v>1</v>
      </c>
      <c r="B2" s="150" t="s">
        <v>40</v>
      </c>
      <c r="C2" s="151"/>
      <c r="D2" s="15" t="s">
        <v>155</v>
      </c>
    </row>
    <row r="3" spans="1:4" ht="13.5" thickBot="1" x14ac:dyDescent="0.25">
      <c r="A3" s="16" t="s">
        <v>29</v>
      </c>
      <c r="B3" s="138" t="s">
        <v>42</v>
      </c>
      <c r="C3" s="138"/>
      <c r="D3" s="17" t="s">
        <v>200</v>
      </c>
    </row>
    <row r="4" spans="1:4" ht="13.5" thickBot="1" x14ac:dyDescent="0.25">
      <c r="A4" s="185" t="s">
        <v>53</v>
      </c>
      <c r="B4" s="186"/>
      <c r="C4" s="186"/>
      <c r="D4" s="186"/>
    </row>
    <row r="5" spans="1:4" ht="13.5" thickBot="1" x14ac:dyDescent="0.25">
      <c r="A5" s="185" t="s">
        <v>54</v>
      </c>
      <c r="B5" s="186"/>
      <c r="C5" s="186"/>
      <c r="D5" s="186"/>
    </row>
    <row r="6" spans="1:4" ht="13.5" thickBot="1" x14ac:dyDescent="0.25">
      <c r="A6" s="29" t="s">
        <v>55</v>
      </c>
      <c r="B6" s="30" t="s">
        <v>56</v>
      </c>
      <c r="C6" s="31" t="s">
        <v>57</v>
      </c>
      <c r="D6" s="41" t="s">
        <v>155</v>
      </c>
    </row>
    <row r="7" spans="1:4" x14ac:dyDescent="0.2">
      <c r="A7" s="77" t="s">
        <v>29</v>
      </c>
      <c r="B7" s="105" t="s">
        <v>58</v>
      </c>
      <c r="C7" s="106">
        <v>8.3299999999999999E-2</v>
      </c>
      <c r="D7" s="107" t="s">
        <v>156</v>
      </c>
    </row>
    <row r="8" spans="1:4" x14ac:dyDescent="0.2">
      <c r="A8" s="10" t="s">
        <v>31</v>
      </c>
      <c r="B8" s="35" t="s">
        <v>59</v>
      </c>
      <c r="C8" s="36">
        <v>0.121</v>
      </c>
      <c r="D8" s="11" t="s">
        <v>157</v>
      </c>
    </row>
    <row r="9" spans="1:4" ht="26.25" thickBot="1" x14ac:dyDescent="0.25">
      <c r="A9" s="108" t="s">
        <v>3</v>
      </c>
      <c r="B9" s="109" t="s">
        <v>135</v>
      </c>
      <c r="C9" s="110">
        <v>7.5200000000000003E-2</v>
      </c>
      <c r="D9" s="111" t="s">
        <v>158</v>
      </c>
    </row>
    <row r="10" spans="1:4" ht="13.5" thickBot="1" x14ac:dyDescent="0.25">
      <c r="A10" s="132" t="s">
        <v>61</v>
      </c>
      <c r="B10" s="133"/>
      <c r="C10" s="133"/>
      <c r="D10" s="133"/>
    </row>
    <row r="11" spans="1:4" ht="13.5" thickBot="1" x14ac:dyDescent="0.25">
      <c r="A11" s="29" t="s">
        <v>62</v>
      </c>
      <c r="B11" s="37" t="s">
        <v>63</v>
      </c>
      <c r="C11" s="31" t="s">
        <v>57</v>
      </c>
      <c r="D11" s="41" t="s">
        <v>155</v>
      </c>
    </row>
    <row r="12" spans="1:4" x14ac:dyDescent="0.2">
      <c r="A12" s="9" t="s">
        <v>29</v>
      </c>
      <c r="B12" s="33" t="s">
        <v>159</v>
      </c>
      <c r="C12" s="34">
        <v>0.2</v>
      </c>
      <c r="D12" s="11" t="s">
        <v>160</v>
      </c>
    </row>
    <row r="13" spans="1:4" x14ac:dyDescent="0.2">
      <c r="A13" s="9" t="s">
        <v>2</v>
      </c>
      <c r="B13" s="33" t="s">
        <v>161</v>
      </c>
      <c r="C13" s="34">
        <v>2.5000000000000001E-2</v>
      </c>
      <c r="D13" s="11" t="s">
        <v>162</v>
      </c>
    </row>
    <row r="14" spans="1:4" ht="38.25" x14ac:dyDescent="0.2">
      <c r="A14" s="9" t="s">
        <v>3</v>
      </c>
      <c r="B14" s="33" t="s">
        <v>163</v>
      </c>
      <c r="C14" s="34">
        <v>0.01</v>
      </c>
      <c r="D14" s="112" t="s">
        <v>164</v>
      </c>
    </row>
    <row r="15" spans="1:4" x14ac:dyDescent="0.2">
      <c r="A15" s="9" t="s">
        <v>4</v>
      </c>
      <c r="B15" s="33" t="s">
        <v>165</v>
      </c>
      <c r="C15" s="34">
        <v>1.4999999999999999E-2</v>
      </c>
      <c r="D15" s="11" t="s">
        <v>166</v>
      </c>
    </row>
    <row r="16" spans="1:4" x14ac:dyDescent="0.2">
      <c r="A16" s="9" t="s">
        <v>5</v>
      </c>
      <c r="B16" s="33" t="s">
        <v>167</v>
      </c>
      <c r="C16" s="34">
        <v>0.01</v>
      </c>
      <c r="D16" s="113" t="s">
        <v>168</v>
      </c>
    </row>
    <row r="17" spans="1:4" x14ac:dyDescent="0.2">
      <c r="A17" s="9" t="s">
        <v>6</v>
      </c>
      <c r="B17" s="33" t="s">
        <v>169</v>
      </c>
      <c r="C17" s="34">
        <v>6.0000000000000001E-3</v>
      </c>
      <c r="D17" s="11" t="s">
        <v>170</v>
      </c>
    </row>
    <row r="18" spans="1:4" x14ac:dyDescent="0.2">
      <c r="A18" s="10" t="s">
        <v>7</v>
      </c>
      <c r="B18" s="33" t="s">
        <v>9</v>
      </c>
      <c r="C18" s="34">
        <v>2E-3</v>
      </c>
      <c r="D18" s="11" t="s">
        <v>171</v>
      </c>
    </row>
    <row r="19" spans="1:4" ht="13.5" thickBot="1" x14ac:dyDescent="0.25">
      <c r="A19" s="10" t="s">
        <v>172</v>
      </c>
      <c r="B19" s="33" t="s">
        <v>10</v>
      </c>
      <c r="C19" s="34">
        <v>0.08</v>
      </c>
      <c r="D19" s="11" t="s">
        <v>173</v>
      </c>
    </row>
    <row r="20" spans="1:4" ht="13.5" thickBot="1" x14ac:dyDescent="0.25">
      <c r="A20" s="185" t="s">
        <v>72</v>
      </c>
      <c r="B20" s="186"/>
      <c r="C20" s="186"/>
      <c r="D20" s="186"/>
    </row>
    <row r="21" spans="1:4" ht="13.5" thickBot="1" x14ac:dyDescent="0.25">
      <c r="A21" s="29" t="s">
        <v>73</v>
      </c>
      <c r="B21" s="172" t="s">
        <v>15</v>
      </c>
      <c r="C21" s="134"/>
      <c r="D21" s="41" t="s">
        <v>155</v>
      </c>
    </row>
    <row r="22" spans="1:4" x14ac:dyDescent="0.2">
      <c r="A22" s="3" t="s">
        <v>29</v>
      </c>
      <c r="B22" s="137" t="s">
        <v>74</v>
      </c>
      <c r="C22" s="138"/>
      <c r="D22" s="17" t="s">
        <v>174</v>
      </c>
    </row>
    <row r="23" spans="1:4" x14ac:dyDescent="0.2">
      <c r="A23" s="5" t="s">
        <v>31</v>
      </c>
      <c r="B23" s="135" t="s">
        <v>75</v>
      </c>
      <c r="C23" s="136"/>
      <c r="D23" s="17" t="s">
        <v>201</v>
      </c>
    </row>
    <row r="24" spans="1:4" x14ac:dyDescent="0.2">
      <c r="A24" s="5" t="s">
        <v>3</v>
      </c>
      <c r="B24" s="43" t="s">
        <v>76</v>
      </c>
      <c r="C24" s="44"/>
      <c r="D24" s="17" t="s">
        <v>202</v>
      </c>
    </row>
    <row r="25" spans="1:4" x14ac:dyDescent="0.2">
      <c r="A25" s="5" t="s">
        <v>44</v>
      </c>
      <c r="B25" s="45" t="s">
        <v>77</v>
      </c>
      <c r="C25" s="44"/>
      <c r="D25" s="17" t="s">
        <v>203</v>
      </c>
    </row>
    <row r="26" spans="1:4" ht="13.5" thickBot="1" x14ac:dyDescent="0.25">
      <c r="A26" s="3" t="s">
        <v>5</v>
      </c>
      <c r="B26" s="137" t="s">
        <v>78</v>
      </c>
      <c r="C26" s="138"/>
      <c r="D26" s="17" t="s">
        <v>204</v>
      </c>
    </row>
    <row r="27" spans="1:4" ht="13.5" thickBot="1" x14ac:dyDescent="0.25">
      <c r="A27" s="185" t="s">
        <v>87</v>
      </c>
      <c r="B27" s="186"/>
      <c r="C27" s="186"/>
      <c r="D27" s="186"/>
    </row>
    <row r="28" spans="1:4" ht="13.5" thickBot="1" x14ac:dyDescent="0.25">
      <c r="A28" s="54">
        <v>3</v>
      </c>
      <c r="B28" s="37" t="s">
        <v>20</v>
      </c>
      <c r="C28" s="59" t="s">
        <v>0</v>
      </c>
      <c r="D28" s="55" t="s">
        <v>155</v>
      </c>
    </row>
    <row r="29" spans="1:4" ht="13.5" thickBot="1" x14ac:dyDescent="0.25">
      <c r="A29" s="56" t="s">
        <v>1</v>
      </c>
      <c r="B29" s="60" t="s">
        <v>11</v>
      </c>
      <c r="C29" s="61">
        <v>4.1999999999999997E-3</v>
      </c>
      <c r="D29" s="114" t="s">
        <v>175</v>
      </c>
    </row>
    <row r="30" spans="1:4" ht="13.5" thickBot="1" x14ac:dyDescent="0.25">
      <c r="A30" s="56" t="s">
        <v>2</v>
      </c>
      <c r="B30" s="60" t="s">
        <v>88</v>
      </c>
      <c r="C30" s="61">
        <f>8%*C29</f>
        <v>2.9999999999999997E-4</v>
      </c>
      <c r="D30" s="114" t="s">
        <v>176</v>
      </c>
    </row>
    <row r="31" spans="1:4" ht="13.5" thickBot="1" x14ac:dyDescent="0.25">
      <c r="A31" s="56" t="s">
        <v>3</v>
      </c>
      <c r="B31" s="60" t="s">
        <v>177</v>
      </c>
      <c r="C31" s="115">
        <v>3.4799999999999998E-2</v>
      </c>
      <c r="D31" s="116" t="s">
        <v>178</v>
      </c>
    </row>
    <row r="32" spans="1:4" ht="13.5" thickBot="1" x14ac:dyDescent="0.25">
      <c r="A32" s="56" t="s">
        <v>4</v>
      </c>
      <c r="B32" s="60" t="s">
        <v>21</v>
      </c>
      <c r="C32" s="61">
        <v>1.9400000000000001E-2</v>
      </c>
      <c r="D32" s="11" t="s">
        <v>179</v>
      </c>
    </row>
    <row r="33" spans="1:6" ht="26.25" thickBot="1" x14ac:dyDescent="0.25">
      <c r="A33" s="56" t="s">
        <v>5</v>
      </c>
      <c r="B33" s="60" t="s">
        <v>130</v>
      </c>
      <c r="C33" s="61">
        <v>6.7999999999999996E-3</v>
      </c>
      <c r="D33" s="11" t="s">
        <v>180</v>
      </c>
    </row>
    <row r="34" spans="1:6" ht="13.5" thickBot="1" x14ac:dyDescent="0.25">
      <c r="A34" s="56" t="s">
        <v>6</v>
      </c>
      <c r="B34" s="60" t="s">
        <v>181</v>
      </c>
      <c r="C34" s="115">
        <v>5.1999999999999998E-3</v>
      </c>
      <c r="D34" s="11" t="s">
        <v>182</v>
      </c>
      <c r="F34" s="120"/>
    </row>
    <row r="35" spans="1:6" ht="13.5" thickBot="1" x14ac:dyDescent="0.25">
      <c r="A35" s="185" t="s">
        <v>91</v>
      </c>
      <c r="B35" s="186"/>
      <c r="C35" s="186"/>
      <c r="D35" s="186"/>
    </row>
    <row r="36" spans="1:6" ht="13.5" thickBot="1" x14ac:dyDescent="0.25">
      <c r="A36" s="54" t="s">
        <v>18</v>
      </c>
      <c r="B36" s="64" t="s">
        <v>93</v>
      </c>
      <c r="C36" s="54" t="s">
        <v>0</v>
      </c>
      <c r="D36" s="55" t="s">
        <v>155</v>
      </c>
    </row>
    <row r="37" spans="1:6" ht="13.5" thickBot="1" x14ac:dyDescent="0.25">
      <c r="A37" s="56" t="s">
        <v>1</v>
      </c>
      <c r="B37" s="60" t="s">
        <v>131</v>
      </c>
      <c r="C37" s="117">
        <v>0</v>
      </c>
      <c r="D37" s="116" t="s">
        <v>183</v>
      </c>
    </row>
    <row r="38" spans="1:6" ht="13.5" thickBot="1" x14ac:dyDescent="0.25">
      <c r="A38" s="56" t="s">
        <v>2</v>
      </c>
      <c r="B38" s="60" t="s">
        <v>94</v>
      </c>
      <c r="C38" s="65">
        <v>4.1999999999999997E-3</v>
      </c>
      <c r="D38" s="17" t="s">
        <v>184</v>
      </c>
    </row>
    <row r="39" spans="1:6" ht="13.5" thickBot="1" x14ac:dyDescent="0.25">
      <c r="A39" s="56" t="s">
        <v>3</v>
      </c>
      <c r="B39" s="60" t="s">
        <v>95</v>
      </c>
      <c r="C39" s="65">
        <v>2.0000000000000001E-4</v>
      </c>
      <c r="D39" s="17" t="s">
        <v>185</v>
      </c>
    </row>
    <row r="40" spans="1:6" ht="26.25" thickBot="1" x14ac:dyDescent="0.25">
      <c r="A40" s="56" t="s">
        <v>4</v>
      </c>
      <c r="B40" s="60" t="s">
        <v>96</v>
      </c>
      <c r="C40" s="65">
        <v>4.1999999999999997E-3</v>
      </c>
      <c r="D40" s="118" t="s">
        <v>186</v>
      </c>
    </row>
    <row r="41" spans="1:6" ht="13.5" thickBot="1" x14ac:dyDescent="0.25">
      <c r="A41" s="56" t="s">
        <v>5</v>
      </c>
      <c r="B41" s="60" t="s">
        <v>187</v>
      </c>
      <c r="C41" s="65">
        <v>2.0000000000000001E-4</v>
      </c>
      <c r="D41" s="17" t="s">
        <v>188</v>
      </c>
    </row>
    <row r="42" spans="1:6" ht="13.5" thickBot="1" x14ac:dyDescent="0.25">
      <c r="A42" s="185" t="s">
        <v>102</v>
      </c>
      <c r="B42" s="186"/>
      <c r="C42" s="186"/>
      <c r="D42" s="186"/>
    </row>
    <row r="43" spans="1:6" ht="26.25" thickBot="1" x14ac:dyDescent="0.25">
      <c r="A43" s="54">
        <v>6</v>
      </c>
      <c r="B43" s="68" t="s">
        <v>22</v>
      </c>
      <c r="C43" s="37" t="s">
        <v>189</v>
      </c>
      <c r="D43" s="55" t="s">
        <v>85</v>
      </c>
    </row>
    <row r="44" spans="1:6" ht="13.5" thickBot="1" x14ac:dyDescent="0.25">
      <c r="A44" s="56" t="s">
        <v>1</v>
      </c>
      <c r="B44" s="69" t="s">
        <v>23</v>
      </c>
      <c r="C44" s="70">
        <v>0.05</v>
      </c>
      <c r="D44" s="114" t="s">
        <v>190</v>
      </c>
    </row>
    <row r="45" spans="1:6" ht="13.5" thickBot="1" x14ac:dyDescent="0.25">
      <c r="A45" s="56" t="s">
        <v>2</v>
      </c>
      <c r="B45" s="69" t="s">
        <v>103</v>
      </c>
      <c r="C45" s="65">
        <v>0.05</v>
      </c>
      <c r="D45" s="114" t="s">
        <v>190</v>
      </c>
    </row>
    <row r="46" spans="1:6" ht="13.5" thickBot="1" x14ac:dyDescent="0.25">
      <c r="A46" s="56" t="s">
        <v>3</v>
      </c>
      <c r="B46" s="69" t="s">
        <v>104</v>
      </c>
      <c r="C46" s="65"/>
      <c r="D46" s="57"/>
    </row>
    <row r="47" spans="1:6" ht="39" thickBot="1" x14ac:dyDescent="0.25">
      <c r="A47" s="56"/>
      <c r="B47" s="69" t="s">
        <v>105</v>
      </c>
      <c r="C47" s="65">
        <f>7.6%+1.65%</f>
        <v>9.2499999999999999E-2</v>
      </c>
      <c r="D47" s="119" t="s">
        <v>191</v>
      </c>
    </row>
    <row r="48" spans="1:6" ht="13.5" thickBot="1" x14ac:dyDescent="0.25">
      <c r="A48" s="56"/>
      <c r="B48" s="69" t="s">
        <v>106</v>
      </c>
      <c r="C48" s="70">
        <v>0.05</v>
      </c>
      <c r="D48" s="114" t="s">
        <v>192</v>
      </c>
    </row>
  </sheetData>
  <mergeCells count="14">
    <mergeCell ref="A35:D35"/>
    <mergeCell ref="A42:D42"/>
    <mergeCell ref="A20:D20"/>
    <mergeCell ref="B21:C21"/>
    <mergeCell ref="B22:C22"/>
    <mergeCell ref="B23:C23"/>
    <mergeCell ref="B26:C26"/>
    <mergeCell ref="A27:D27"/>
    <mergeCell ref="A10:D10"/>
    <mergeCell ref="A1:D1"/>
    <mergeCell ref="B2:C2"/>
    <mergeCell ref="B3:C3"/>
    <mergeCell ref="A4:D4"/>
    <mergeCell ref="A5:D5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RESUMO</vt:lpstr>
      <vt:lpstr>FORM. DE PREÇOS APOIO ADM </vt:lpstr>
      <vt:lpstr>FORM. DE PREÇOS ENCARREGADO</vt:lpstr>
      <vt:lpstr>Memória de Cálculo e Fundamento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Jaqueline Souto Mangabeira Binicheski</dc:creator>
  <cp:lastModifiedBy>Teliana Maria Lopes Bezerra</cp:lastModifiedBy>
  <cp:lastPrinted>2018-03-02T19:16:44Z</cp:lastPrinted>
  <dcterms:created xsi:type="dcterms:W3CDTF">2008-06-24T14:14:08Z</dcterms:created>
  <dcterms:modified xsi:type="dcterms:W3CDTF">2023-02-08T14:57:31Z</dcterms:modified>
</cp:coreProperties>
</file>